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590" yWindow="90" windowWidth="11925" windowHeight="12315" activeTab="0"/>
  </bookViews>
  <sheets>
    <sheet name="TABLE 1" sheetId="1" r:id="rId1"/>
    <sheet name="TABLE 1A" sheetId="2" r:id="rId2"/>
    <sheet name="TABLE 1B" sheetId="3" r:id="rId3"/>
    <sheet name="Table 2 NET SALVAGE" sheetId="4" state="hidden" r:id="rId4"/>
  </sheets>
  <externalReferences>
    <externalReference r:id="rId7"/>
  </externalReferences>
  <definedNames>
    <definedName name="_xlfn.AGGREGATE" hidden="1">#NAME?</definedName>
    <definedName name="_xlfn.IFERROR" hidden="1">#NAME?</definedName>
    <definedName name="_xlnm.Print_Area" localSheetId="0">'TABLE 1'!$A$1:$R$74</definedName>
    <definedName name="_xlnm.Print_Area" localSheetId="1">'TABLE 1A'!$A$1:$R$66</definedName>
    <definedName name="_xlnm.Print_Area" localSheetId="2">'TABLE 1B'!$A$1:$Q$66</definedName>
    <definedName name="_xlnm.Print_Titles" localSheetId="1">'TABLE 1A'!$1:$10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<sst xmlns="http://schemas.openxmlformats.org/spreadsheetml/2006/main" count="431" uniqueCount="212">
  <si>
    <t>(1)</t>
  </si>
  <si>
    <t>Total Utility Plant in Service</t>
  </si>
  <si>
    <t>(3)</t>
  </si>
  <si>
    <t>(4)</t>
  </si>
  <si>
    <t>(5)</t>
  </si>
  <si>
    <t>Surviving</t>
  </si>
  <si>
    <t>Original Cost</t>
  </si>
  <si>
    <t>Structures and Improvements</t>
  </si>
  <si>
    <t>Office Furniture and Equipment</t>
  </si>
  <si>
    <t>Computer Hardware</t>
  </si>
  <si>
    <t>Description</t>
  </si>
  <si>
    <t>Land Rights</t>
  </si>
  <si>
    <t>General Plant</t>
  </si>
  <si>
    <t>Tools and Work Equipment</t>
  </si>
  <si>
    <t>Total General Plant</t>
  </si>
  <si>
    <t>Company Houses</t>
  </si>
  <si>
    <t>Communication Equipment</t>
  </si>
  <si>
    <t>ATCO ELECTRIC</t>
  </si>
  <si>
    <t>Transmission Plant</t>
  </si>
  <si>
    <t>Calculated</t>
  </si>
  <si>
    <t xml:space="preserve">Accrued </t>
  </si>
  <si>
    <t>Depreciation</t>
  </si>
  <si>
    <t>Poles and Fixtures</t>
  </si>
  <si>
    <t>Overhead Conductors - Poles</t>
  </si>
  <si>
    <t>Overhead Conductor - Towers</t>
  </si>
  <si>
    <t>Substation Equipment</t>
  </si>
  <si>
    <t>Total Transmission Plant</t>
  </si>
  <si>
    <t>(7)</t>
  </si>
  <si>
    <t>Account</t>
  </si>
  <si>
    <t>(2)</t>
  </si>
  <si>
    <t>Towers and Fixtures</t>
  </si>
  <si>
    <t>McNeill Converter Station</t>
  </si>
  <si>
    <t>Total McNeill Converter</t>
  </si>
  <si>
    <t>at 12/31/2013</t>
  </si>
  <si>
    <t>AS OF DECEMBER 31, 2013</t>
  </si>
  <si>
    <t>"NET SALVAGE ANALYSIS"</t>
  </si>
  <si>
    <t>TABLE 2.  CALCULATED ACCRUED DEPRECIATION, BOOK ACCUMULATED DEPRECIATION AND DETERMINATION OF ANNUAL PROVISION</t>
  </si>
  <si>
    <t>Book</t>
  </si>
  <si>
    <t xml:space="preserve">Accumulated </t>
  </si>
  <si>
    <t>Probable</t>
  </si>
  <si>
    <t>Annual</t>
  </si>
  <si>
    <t>Accumulated</t>
  </si>
  <si>
    <t>Remaining</t>
  </si>
  <si>
    <t>Provision</t>
  </si>
  <si>
    <t>Variance</t>
  </si>
  <si>
    <t>Life</t>
  </si>
  <si>
    <t xml:space="preserve">for True-Up </t>
  </si>
  <si>
    <t>(6) = (4)-(5)</t>
  </si>
  <si>
    <t>(8)=(6)/(7)</t>
  </si>
  <si>
    <t xml:space="preserve">*  Annual Provision for True - Up not calculated where variance percentage is less than +/- 5%. </t>
  </si>
  <si>
    <t>HDVC Substation - Buildings</t>
  </si>
  <si>
    <t>HDVC Substation - Transformers</t>
  </si>
  <si>
    <t>Transportation Equipment - Category 1</t>
  </si>
  <si>
    <t>Transportation Equipment - Category 2</t>
  </si>
  <si>
    <t>Transportation Equipment - Category 3</t>
  </si>
  <si>
    <t>Transportation Equipment - Category 4</t>
  </si>
  <si>
    <t>Software - Major</t>
  </si>
  <si>
    <t>Sortware - Minor</t>
  </si>
  <si>
    <t>Generation</t>
  </si>
  <si>
    <t>Total Generation</t>
  </si>
  <si>
    <t>HDVC Substation - Misc. Equipment</t>
  </si>
  <si>
    <t>HDVC Substation - Breakers</t>
  </si>
  <si>
    <t>Hydro Structures</t>
  </si>
  <si>
    <t>Hydro Reservoirs, Dams &amp; Waterways</t>
  </si>
  <si>
    <t>Hydro Generators</t>
  </si>
  <si>
    <t>Hydro Accessory Electrical Equipment</t>
  </si>
  <si>
    <t>Hydro Misc. Plant Equipment</t>
  </si>
  <si>
    <t>Hydro Land</t>
  </si>
  <si>
    <t>Travelling Transportation Equipment - Major</t>
  </si>
  <si>
    <t>Travelling Transportation Equipment - Minor</t>
  </si>
  <si>
    <t>ACCOUNT</t>
  </si>
  <si>
    <t>DESCRIPTION</t>
  </si>
  <si>
    <t>ESTIMATED</t>
  </si>
  <si>
    <t>SURVIVOR</t>
  </si>
  <si>
    <t>CURVE</t>
  </si>
  <si>
    <t>SALVAGE</t>
  </si>
  <si>
    <t>SURVIVING</t>
  </si>
  <si>
    <t>ORIGINAL COST</t>
  </si>
  <si>
    <t>CALCULATED</t>
  </si>
  <si>
    <t>ACCRUED</t>
  </si>
  <si>
    <t>DEPRECIATION</t>
  </si>
  <si>
    <t>ANNUAL ACCRUAL</t>
  </si>
  <si>
    <t>AMOUNT</t>
  </si>
  <si>
    <t>RATE</t>
  </si>
  <si>
    <t>GENERAL PLANT</t>
  </si>
  <si>
    <t>TOTAL GENERAL PLANT</t>
  </si>
  <si>
    <t>LIFE</t>
  </si>
  <si>
    <t>DISTRIBUTION PLANT</t>
  </si>
  <si>
    <t>TOTAL DISTRIBUTION PLANT</t>
  </si>
  <si>
    <t>TOTAL GAS PLANT STUDIED</t>
  </si>
  <si>
    <t>NET</t>
  </si>
  <si>
    <t>PERCENT</t>
  </si>
  <si>
    <t>REMAINING</t>
  </si>
  <si>
    <t>TRANSMISSION PLANT</t>
  </si>
  <si>
    <t>TOTAL TRANSMISSION PLANT</t>
  </si>
  <si>
    <t>PLANT NOT STUDIED</t>
  </si>
  <si>
    <t>TOTAL PLANT</t>
  </si>
  <si>
    <t>RIGHTS OF WAY</t>
  </si>
  <si>
    <t>MEAS &amp; REG STATION EQUIPMENT</t>
  </si>
  <si>
    <t>MEAS &amp; REG STATION EQUIP-GENERAL</t>
  </si>
  <si>
    <t>METERS &amp; METER INSTALLATIONS</t>
  </si>
  <si>
    <t>INDUSTRIAL MEAS. &amp; REG. STATION EQUIPMENT</t>
  </si>
  <si>
    <t>TRANSPORTATION EQUIPMENT - TRAILERS</t>
  </si>
  <si>
    <t xml:space="preserve">TRANSPORTATION EQUIPMENT </t>
  </si>
  <si>
    <t>POWER OPERATED EQUIPMENT</t>
  </si>
  <si>
    <t>TOOLS, SHOP, &amp; GARAGE EQUIPMENT</t>
  </si>
  <si>
    <t>MISCELLANEOUS EQUIPMENT</t>
  </si>
  <si>
    <t>-5</t>
  </si>
  <si>
    <t>BOOK</t>
  </si>
  <si>
    <t>RESERVE</t>
  </si>
  <si>
    <t>MAINS</t>
  </si>
  <si>
    <t xml:space="preserve">- TOTAL - </t>
  </si>
  <si>
    <t>- LIFE -</t>
  </si>
  <si>
    <t>- NET SALVAGE -</t>
  </si>
  <si>
    <t>365.2</t>
  </si>
  <si>
    <t>378.0</t>
  </si>
  <si>
    <t>381.0</t>
  </si>
  <si>
    <t>383.0</t>
  </si>
  <si>
    <t>385.0</t>
  </si>
  <si>
    <t>398.0</t>
  </si>
  <si>
    <t>374.2</t>
  </si>
  <si>
    <t>AS OF 12/31/2018</t>
  </si>
  <si>
    <t>ACCRUED DEPRECIATION RELATED TO THE RECOVERY OF AVERAGE ORIGINAL COST IN GAS PLANT AS OF DECEMBER 31, 2018</t>
  </si>
  <si>
    <t>20-SQ</t>
  </si>
  <si>
    <t>25-SQ</t>
  </si>
  <si>
    <t>CASCADE NATURAL GAS CO.</t>
  </si>
  <si>
    <t>367.1</t>
  </si>
  <si>
    <t>369.1</t>
  </si>
  <si>
    <t>ORGANIZATION</t>
  </si>
  <si>
    <t>FRANCHISES</t>
  </si>
  <si>
    <t>MISC. INTANGIBLE PLANT</t>
  </si>
  <si>
    <t>LAND &amp; LAND RIGHTS</t>
  </si>
  <si>
    <t>TRANSMISSION ARO</t>
  </si>
  <si>
    <t>LAND (DISTRIBUTION)</t>
  </si>
  <si>
    <t>ARO DISITRIBUTION PLANT</t>
  </si>
  <si>
    <t>LAND &amp; LAND RIGHTS (GENERAL)</t>
  </si>
  <si>
    <t>LAND RIGHTS</t>
  </si>
  <si>
    <t>375.1</t>
  </si>
  <si>
    <t>STRUCTURES AND IMPROVEMENTS</t>
  </si>
  <si>
    <t>376.1</t>
  </si>
  <si>
    <t>MAINS - STEEL</t>
  </si>
  <si>
    <t>376.2</t>
  </si>
  <si>
    <t>MAINS - HIGH PRESSURE</t>
  </si>
  <si>
    <t>376.3</t>
  </si>
  <si>
    <t>MAINS - PLASTIC (POLYETHYLENE)</t>
  </si>
  <si>
    <t>377.0</t>
  </si>
  <si>
    <t>COMPRESSOR STATION EQUIP.</t>
  </si>
  <si>
    <t>380.1</t>
  </si>
  <si>
    <t>SERVICES - STEEL</t>
  </si>
  <si>
    <t>380.3</t>
  </si>
  <si>
    <t>SERVICES - PLASTIC (POLYETHYLENE)</t>
  </si>
  <si>
    <t>REGULATORS</t>
  </si>
  <si>
    <t>390.1</t>
  </si>
  <si>
    <t>STRUCTURES &amp; IMPROVEMENTS</t>
  </si>
  <si>
    <t>390.2</t>
  </si>
  <si>
    <t>LEASEHOLD IMPROVEMENTS</t>
  </si>
  <si>
    <t>391.2</t>
  </si>
  <si>
    <t>COMPUTER SOFTWARE</t>
  </si>
  <si>
    <t>COMPUTER EQUIPMENT - SERVER &amp; WORKSTATION</t>
  </si>
  <si>
    <t>391.4</t>
  </si>
  <si>
    <t>OFFICE EQUIPMENT</t>
  </si>
  <si>
    <t>391.5</t>
  </si>
  <si>
    <t>OFFICE FURNITURE &amp; FIXTURES</t>
  </si>
  <si>
    <t>393.0</t>
  </si>
  <si>
    <t>STORES EQUIPMENT</t>
  </si>
  <si>
    <t>394.1</t>
  </si>
  <si>
    <t>394.2</t>
  </si>
  <si>
    <t>CNG EQUIPMENT</t>
  </si>
  <si>
    <t>395.0</t>
  </si>
  <si>
    <t>LABORATORY EQUIPMENT</t>
  </si>
  <si>
    <t>WORK EQUIPMENT - TRAILERS</t>
  </si>
  <si>
    <t>397.1</t>
  </si>
  <si>
    <t>397.2</t>
  </si>
  <si>
    <t>397.3</t>
  </si>
  <si>
    <t>397.4</t>
  </si>
  <si>
    <t>RADIO COMMUNICATION EQUIP. (FIXED)</t>
  </si>
  <si>
    <t>SUPERVISORY &amp; TELEMETERING EQUIP.</t>
  </si>
  <si>
    <t>TELEPHONE &amp; TELEX EQUIP.</t>
  </si>
  <si>
    <t>RADIO COMMUNICATION EQUIP. (MOBILE)</t>
  </si>
  <si>
    <t>TABLE 1. SUMMARY OF SERVICE LIFE AND NET SALVAGE ESTIMATES AND CALCULATED ANNUAL AND</t>
  </si>
  <si>
    <t>TABLE 1A. SUMMARY OF SERVICE LIFE AND NET SALVAGE ESTIMATES AND CALCULATED ANNUAL AND</t>
  </si>
  <si>
    <t>TABLE 1B. SUMMARY OF SERVICE LIFE AND NET SALVAGE ESTIMATES AND CALCULATED ANNUAL AND</t>
  </si>
  <si>
    <t>0</t>
  </si>
  <si>
    <t>85-S5</t>
  </si>
  <si>
    <t>70-S5</t>
  </si>
  <si>
    <t>55-R5</t>
  </si>
  <si>
    <t>60-R3</t>
  </si>
  <si>
    <t>75-R4</t>
  </si>
  <si>
    <t>35-R3</t>
  </si>
  <si>
    <t>65-R1.5</t>
  </si>
  <si>
    <t>60-R4</t>
  </si>
  <si>
    <t>40-S0.5</t>
  </si>
  <si>
    <t>43-R2</t>
  </si>
  <si>
    <t>37-S1</t>
  </si>
  <si>
    <t>15-L2</t>
  </si>
  <si>
    <t>10-SQ</t>
  </si>
  <si>
    <t>5-SQ</t>
  </si>
  <si>
    <t>15-SQ</t>
  </si>
  <si>
    <t>20-S3</t>
  </si>
  <si>
    <t>11-L1.5</t>
  </si>
  <si>
    <t>30-SQ</t>
  </si>
  <si>
    <t>31-R4</t>
  </si>
  <si>
    <t>20-L2</t>
  </si>
  <si>
    <t>15-L1.5</t>
  </si>
  <si>
    <t>-10</t>
  </si>
  <si>
    <t>LEASEHOLD IMPROVEMENT</t>
  </si>
  <si>
    <t>CNG REFUELING</t>
  </si>
  <si>
    <t xml:space="preserve"> NEGOTIATED SETTLEMENT ADJUSTMENTS </t>
  </si>
  <si>
    <t>47-R2.5</t>
  </si>
  <si>
    <t>80-R2.5</t>
  </si>
  <si>
    <t>50-R3</t>
  </si>
  <si>
    <t>45-R2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</si>
</sst>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;[Red]\(0\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#,##0.00000_);[Red]\(#,##0.00000\)"/>
    <numFmt numFmtId="185" formatCode="0.0000%"/>
    <numFmt numFmtId="186" formatCode="0.00_);\(0.00\)"/>
    <numFmt numFmtId="187" formatCode="0_);\(0\)"/>
    <numFmt numFmtId="188" formatCode="[$-409]dddd\,\ mmmm\ dd\,\ yyyy"/>
    <numFmt numFmtId="189" formatCode="mm/dd/yy;@"/>
    <numFmt numFmtId="190" formatCode="yyyy"/>
    <numFmt numFmtId="191" formatCode="#,##0.0_);\(#,##0.0\)"/>
    <numFmt numFmtId="192" formatCode="#,##0.0;\-#,##0.0"/>
    <numFmt numFmtId="193" formatCode="0.0_);\(0.0\)"/>
    <numFmt numFmtId="194" formatCode="[$-409]dddd\,\ mmmm\ d\,\ yyyy"/>
    <numFmt numFmtId="195" formatCode="[$-409]h:mm:ss\ AM/PM"/>
    <numFmt numFmtId="196" formatCode="#,##0.000"/>
    <numFmt numFmtId="197" formatCode="#,##0.0"/>
    <numFmt numFmtId="198" formatCode="_(* #,##0.000000_);_(* \(#,##0.000000\);_(* &quot;-&quot;??_);_(@_)"/>
    <numFmt numFmtId="199" formatCode="_(* #,##0.0000000_);_(* \(#,##0.0000000\);_(* &quot;-&quot;??_);_(@_)"/>
    <numFmt numFmtId="200" formatCode="_(* #,##0.00000000_);_(* \(#,##0.00000000\);_(* &quot;-&quot;??_);_(@_)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2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 val="single"/>
      <sz val="12"/>
      <name val="Century Gothic"/>
      <family val="2"/>
    </font>
    <font>
      <u val="single"/>
      <sz val="12"/>
      <name val="Century Gothic"/>
      <family val="2"/>
    </font>
    <font>
      <u val="singleAccounting"/>
      <sz val="12"/>
      <name val="Century Gothic"/>
      <family val="2"/>
    </font>
    <font>
      <b/>
      <sz val="8"/>
      <name val="Century Gothic"/>
      <family val="2"/>
    </font>
    <font>
      <b/>
      <u val="singleAccounting"/>
      <sz val="12"/>
      <name val="Century Gothic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11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2"/>
      <color indexed="9"/>
      <name val="Century Gothic"/>
      <family val="2"/>
    </font>
    <font>
      <sz val="12"/>
      <color indexed="10"/>
      <name val="Century Gothic"/>
      <family val="2"/>
    </font>
    <font>
      <b/>
      <sz val="10"/>
      <name val="Century Gothic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11"/>
      <color theme="1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sz val="10"/>
      <color theme="1"/>
      <name val="Arial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12"/>
      <color theme="0"/>
      <name val="Century Gothic"/>
      <family val="2"/>
    </font>
    <font>
      <sz val="12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5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Border="1" applyAlignment="1">
      <alignment horizontal="left"/>
    </xf>
    <xf numFmtId="174" fontId="0" fillId="0" borderId="0" xfId="0" applyNumberFormat="1" applyBorder="1" applyAlignment="1">
      <alignment horizontal="center"/>
    </xf>
    <xf numFmtId="43" fontId="0" fillId="0" borderId="0" xfId="45" applyFont="1" applyAlignment="1">
      <alignment/>
    </xf>
    <xf numFmtId="173" fontId="0" fillId="0" borderId="0" xfId="45" applyNumberFormat="1" applyFont="1" applyAlignment="1">
      <alignment/>
    </xf>
    <xf numFmtId="43" fontId="0" fillId="0" borderId="0" xfId="45" applyFont="1" applyBorder="1" applyAlignment="1">
      <alignment horizontal="center"/>
    </xf>
    <xf numFmtId="2" fontId="0" fillId="0" borderId="0" xfId="45" applyNumberFormat="1" applyFont="1" applyAlignment="1">
      <alignment/>
    </xf>
    <xf numFmtId="43" fontId="0" fillId="0" borderId="0" xfId="45" applyFont="1" applyBorder="1" applyAlignment="1">
      <alignment/>
    </xf>
    <xf numFmtId="173" fontId="0" fillId="0" borderId="0" xfId="45" applyNumberFormat="1" applyFont="1" applyBorder="1" applyAlignment="1">
      <alignment/>
    </xf>
    <xf numFmtId="43" fontId="0" fillId="0" borderId="10" xfId="45" applyFont="1" applyBorder="1" applyAlignment="1">
      <alignment horizontal="center"/>
    </xf>
    <xf numFmtId="173" fontId="0" fillId="0" borderId="10" xfId="45" applyNumberFormat="1" applyFont="1" applyBorder="1" applyAlignment="1">
      <alignment horizontal="center"/>
    </xf>
    <xf numFmtId="173" fontId="0" fillId="0" borderId="0" xfId="45" applyNumberFormat="1" applyFont="1" applyBorder="1" applyAlignment="1">
      <alignment horizontal="center"/>
    </xf>
    <xf numFmtId="173" fontId="0" fillId="0" borderId="0" xfId="45" applyNumberFormat="1" applyFont="1" applyAlignment="1">
      <alignment/>
    </xf>
    <xf numFmtId="173" fontId="0" fillId="0" borderId="0" xfId="45" applyNumberFormat="1" applyFont="1" applyAlignment="1">
      <alignment horizontal="center"/>
    </xf>
    <xf numFmtId="173" fontId="0" fillId="0" borderId="0" xfId="45" applyNumberFormat="1" applyFont="1" applyBorder="1" applyAlignment="1" quotePrefix="1">
      <alignment horizontal="center"/>
    </xf>
    <xf numFmtId="49" fontId="0" fillId="0" borderId="0" xfId="45" applyNumberFormat="1" applyFont="1" applyBorder="1" applyAlignment="1">
      <alignment horizontal="center"/>
    </xf>
    <xf numFmtId="173" fontId="0" fillId="0" borderId="0" xfId="45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3" fontId="0" fillId="0" borderId="11" xfId="45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Border="1" applyAlignment="1" quotePrefix="1">
      <alignment horizontal="center"/>
    </xf>
    <xf numFmtId="178" fontId="0" fillId="0" borderId="0" xfId="0" applyNumberFormat="1" applyAlignment="1">
      <alignment horizontal="center"/>
    </xf>
    <xf numFmtId="173" fontId="0" fillId="0" borderId="0" xfId="0" applyNumberFormat="1" applyBorder="1" applyAlignment="1">
      <alignment/>
    </xf>
    <xf numFmtId="9" fontId="0" fillId="0" borderId="0" xfId="67" applyFont="1" applyBorder="1" applyAlignment="1">
      <alignment/>
    </xf>
    <xf numFmtId="43" fontId="0" fillId="0" borderId="0" xfId="0" applyNumberFormat="1" applyAlignment="1">
      <alignment horizontal="left"/>
    </xf>
    <xf numFmtId="43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3" fontId="4" fillId="0" borderId="0" xfId="0" applyNumberFormat="1" applyFont="1" applyAlignment="1">
      <alignment horizontal="left"/>
    </xf>
    <xf numFmtId="43" fontId="0" fillId="0" borderId="0" xfId="0" applyNumberFormat="1" applyFont="1" applyBorder="1" applyAlignment="1">
      <alignment horizontal="left"/>
    </xf>
    <xf numFmtId="43" fontId="0" fillId="0" borderId="0" xfId="42" applyNumberFormat="1" applyFont="1" applyFill="1" applyBorder="1" applyAlignment="1">
      <alignment horizontal="center"/>
    </xf>
    <xf numFmtId="43" fontId="1" fillId="0" borderId="0" xfId="0" applyNumberFormat="1" applyFont="1" applyAlignment="1">
      <alignment horizontal="left"/>
    </xf>
    <xf numFmtId="43" fontId="0" fillId="0" borderId="11" xfId="42" applyNumberFormat="1" applyFont="1" applyBorder="1" applyAlignment="1">
      <alignment horizontal="center"/>
    </xf>
    <xf numFmtId="43" fontId="0" fillId="0" borderId="0" xfId="0" applyNumberFormat="1" applyAlignment="1" quotePrefix="1">
      <alignment horizontal="left"/>
    </xf>
    <xf numFmtId="43" fontId="0" fillId="0" borderId="0" xfId="0" applyNumberFormat="1" applyBorder="1" applyAlignment="1">
      <alignment horizontal="left"/>
    </xf>
    <xf numFmtId="43" fontId="0" fillId="0" borderId="0" xfId="0" applyNumberFormat="1" applyFont="1" applyAlignment="1" quotePrefix="1">
      <alignment horizontal="left"/>
    </xf>
    <xf numFmtId="43" fontId="0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72" fontId="0" fillId="0" borderId="0" xfId="0" applyNumberFormat="1" applyAlignment="1" quotePrefix="1">
      <alignment horizontal="left"/>
    </xf>
    <xf numFmtId="43" fontId="0" fillId="0" borderId="11" xfId="0" applyNumberFormat="1" applyBorder="1" applyAlignment="1">
      <alignment/>
    </xf>
    <xf numFmtId="43" fontId="0" fillId="0" borderId="11" xfId="45" applyFont="1" applyBorder="1" applyAlignment="1">
      <alignment/>
    </xf>
    <xf numFmtId="43" fontId="0" fillId="0" borderId="12" xfId="45" applyFont="1" applyBorder="1" applyAlignment="1">
      <alignment/>
    </xf>
    <xf numFmtId="172" fontId="0" fillId="0" borderId="0" xfId="45" applyNumberFormat="1" applyFont="1" applyBorder="1" applyAlignment="1" quotePrefix="1">
      <alignment horizontal="center"/>
    </xf>
    <xf numFmtId="172" fontId="0" fillId="0" borderId="0" xfId="42" applyNumberFormat="1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45" applyNumberFormat="1" applyFont="1" applyBorder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43" fontId="8" fillId="0" borderId="0" xfId="0" applyNumberFormat="1" applyFont="1" applyAlignment="1">
      <alignment horizontal="right"/>
    </xf>
    <xf numFmtId="43" fontId="8" fillId="0" borderId="0" xfId="0" applyNumberFormat="1" applyFont="1" applyAlignment="1">
      <alignment/>
    </xf>
    <xf numFmtId="43" fontId="6" fillId="0" borderId="0" xfId="0" applyNumberFormat="1" applyFont="1" applyFill="1" applyAlignment="1">
      <alignment horizontal="left"/>
    </xf>
    <xf numFmtId="43" fontId="6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43" fontId="6" fillId="0" borderId="0" xfId="42" applyNumberFormat="1" applyFont="1" applyFill="1" applyAlignment="1">
      <alignment horizontal="right"/>
    </xf>
    <xf numFmtId="43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/>
    </xf>
    <xf numFmtId="43" fontId="11" fillId="0" borderId="0" xfId="0" applyNumberFormat="1" applyFont="1" applyAlignment="1">
      <alignment horizontal="right"/>
    </xf>
    <xf numFmtId="43" fontId="11" fillId="0" borderId="0" xfId="0" applyNumberFormat="1" applyFont="1" applyAlignment="1">
      <alignment/>
    </xf>
    <xf numFmtId="43" fontId="6" fillId="0" borderId="0" xfId="0" applyNumberFormat="1" applyFont="1" applyBorder="1" applyAlignment="1">
      <alignment horizontal="right"/>
    </xf>
    <xf numFmtId="43" fontId="6" fillId="0" borderId="0" xfId="0" applyNumberFormat="1" applyFont="1" applyBorder="1" applyAlignment="1">
      <alignment/>
    </xf>
    <xf numFmtId="43" fontId="12" fillId="0" borderId="0" xfId="0" applyNumberFormat="1" applyFont="1" applyFill="1" applyBorder="1" applyAlignment="1">
      <alignment horizontal="left"/>
    </xf>
    <xf numFmtId="43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43" fontId="12" fillId="0" borderId="0" xfId="42" applyNumberFormat="1" applyFont="1" applyFill="1" applyBorder="1" applyAlignment="1">
      <alignment horizontal="right"/>
    </xf>
    <xf numFmtId="43" fontId="13" fillId="0" borderId="0" xfId="0" applyNumberFormat="1" applyFont="1" applyBorder="1" applyAlignment="1">
      <alignment horizontal="right"/>
    </xf>
    <xf numFmtId="43" fontId="13" fillId="0" borderId="0" xfId="0" applyNumberFormat="1" applyFont="1" applyBorder="1" applyAlignment="1">
      <alignment horizontal="left"/>
    </xf>
    <xf numFmtId="43" fontId="12" fillId="0" borderId="0" xfId="0" applyNumberFormat="1" applyFont="1" applyBorder="1" applyAlignment="1">
      <alignment horizontal="right"/>
    </xf>
    <xf numFmtId="43" fontId="12" fillId="0" borderId="10" xfId="0" applyNumberFormat="1" applyFont="1" applyFill="1" applyBorder="1" applyAlignment="1">
      <alignment horizontal="left"/>
    </xf>
    <xf numFmtId="43" fontId="12" fillId="0" borderId="10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 horizontal="right"/>
    </xf>
    <xf numFmtId="43" fontId="12" fillId="0" borderId="10" xfId="42" applyNumberFormat="1" applyFont="1" applyFill="1" applyBorder="1" applyAlignment="1">
      <alignment horizontal="right"/>
    </xf>
    <xf numFmtId="43" fontId="13" fillId="0" borderId="10" xfId="0" applyNumberFormat="1" applyFont="1" applyBorder="1" applyAlignment="1">
      <alignment horizontal="left"/>
    </xf>
    <xf numFmtId="43" fontId="6" fillId="0" borderId="0" xfId="0" applyNumberFormat="1" applyFont="1" applyFill="1" applyBorder="1" applyAlignment="1">
      <alignment horizontal="center"/>
    </xf>
    <xf numFmtId="43" fontId="6" fillId="0" borderId="0" xfId="0" applyNumberFormat="1" applyFont="1" applyFill="1" applyBorder="1" applyAlignment="1" quotePrefix="1">
      <alignment horizontal="right"/>
    </xf>
    <xf numFmtId="43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43" fontId="6" fillId="0" borderId="0" xfId="42" applyNumberFormat="1" applyFont="1" applyFill="1" applyBorder="1" applyAlignment="1">
      <alignment horizontal="right"/>
    </xf>
    <xf numFmtId="0" fontId="6" fillId="0" borderId="0" xfId="0" applyFont="1" applyBorder="1" applyAlignment="1" applyProtection="1">
      <alignment/>
      <protection/>
    </xf>
    <xf numFmtId="43" fontId="6" fillId="0" borderId="0" xfId="0" applyNumberFormat="1" applyFont="1" applyFill="1" applyBorder="1" applyAlignment="1">
      <alignment horizontal="left"/>
    </xf>
    <xf numFmtId="43" fontId="6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0" xfId="42" applyNumberFormat="1" applyFont="1" applyFill="1" applyBorder="1" applyAlignment="1">
      <alignment horizontal="right"/>
    </xf>
    <xf numFmtId="197" fontId="6" fillId="0" borderId="0" xfId="0" applyNumberFormat="1" applyFont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43" fontId="15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 horizontal="right" vertical="center"/>
    </xf>
    <xf numFmtId="37" fontId="9" fillId="0" borderId="0" xfId="42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left"/>
    </xf>
    <xf numFmtId="173" fontId="9" fillId="0" borderId="0" xfId="42" applyNumberFormat="1" applyFont="1" applyFill="1" applyBorder="1" applyAlignment="1">
      <alignment horizontal="right" vertical="center"/>
    </xf>
    <xf numFmtId="37" fontId="9" fillId="0" borderId="0" xfId="0" applyNumberFormat="1" applyFont="1" applyFill="1" applyBorder="1" applyAlignment="1">
      <alignment horizontal="right"/>
    </xf>
    <xf numFmtId="37" fontId="9" fillId="0" borderId="13" xfId="42" applyNumberFormat="1" applyFont="1" applyFill="1" applyBorder="1" applyAlignment="1">
      <alignment horizontal="right"/>
    </xf>
    <xf numFmtId="43" fontId="9" fillId="0" borderId="13" xfId="42" applyNumberFormat="1" applyFont="1" applyFill="1" applyBorder="1" applyAlignment="1">
      <alignment horizontal="right"/>
    </xf>
    <xf numFmtId="173" fontId="6" fillId="0" borderId="0" xfId="42" applyNumberFormat="1" applyFont="1" applyFill="1" applyBorder="1" applyAlignment="1">
      <alignment horizontal="right" vertical="center"/>
    </xf>
    <xf numFmtId="43" fontId="9" fillId="0" borderId="0" xfId="42" applyNumberFormat="1" applyFont="1" applyFill="1" applyBorder="1" applyAlignment="1">
      <alignment horizontal="right"/>
    </xf>
    <xf numFmtId="173" fontId="6" fillId="0" borderId="13" xfId="0" applyNumberFormat="1" applyFont="1" applyFill="1" applyBorder="1" applyAlignment="1">
      <alignment horizontal="right" vertical="center"/>
    </xf>
    <xf numFmtId="39" fontId="9" fillId="0" borderId="0" xfId="42" applyNumberFormat="1" applyFont="1" applyFill="1" applyBorder="1" applyAlignment="1">
      <alignment horizontal="right"/>
    </xf>
    <xf numFmtId="37" fontId="6" fillId="0" borderId="0" xfId="42" applyNumberFormat="1" applyFont="1" applyFill="1" applyBorder="1" applyAlignment="1" quotePrefix="1">
      <alignment horizontal="right"/>
    </xf>
    <xf numFmtId="43" fontId="14" fillId="0" borderId="0" xfId="0" applyNumberFormat="1" applyFont="1" applyFill="1" applyBorder="1" applyAlignment="1">
      <alignment horizontal="left"/>
    </xf>
    <xf numFmtId="43" fontId="6" fillId="0" borderId="0" xfId="0" applyNumberFormat="1" applyFont="1" applyFill="1" applyBorder="1" applyAlignment="1" quotePrefix="1">
      <alignment horizontal="left"/>
    </xf>
    <xf numFmtId="43" fontId="9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43" fontId="16" fillId="0" borderId="0" xfId="0" applyNumberFormat="1" applyFont="1" applyFill="1" applyBorder="1" applyAlignment="1">
      <alignment horizontal="left"/>
    </xf>
    <xf numFmtId="43" fontId="6" fillId="0" borderId="10" xfId="0" applyNumberFormat="1" applyFont="1" applyFill="1" applyBorder="1" applyAlignment="1">
      <alignment horizontal="left"/>
    </xf>
    <xf numFmtId="43" fontId="6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/>
    </xf>
    <xf numFmtId="37" fontId="9" fillId="0" borderId="12" xfId="42" applyNumberFormat="1" applyFont="1" applyFill="1" applyBorder="1" applyAlignment="1">
      <alignment horizontal="right"/>
    </xf>
    <xf numFmtId="43" fontId="9" fillId="0" borderId="12" xfId="42" applyNumberFormat="1" applyFont="1" applyFill="1" applyBorder="1" applyAlignment="1">
      <alignment horizontal="right"/>
    </xf>
    <xf numFmtId="0" fontId="9" fillId="0" borderId="12" xfId="0" applyFont="1" applyBorder="1" applyAlignment="1" applyProtection="1">
      <alignment/>
      <protection/>
    </xf>
    <xf numFmtId="43" fontId="6" fillId="0" borderId="12" xfId="0" applyNumberFormat="1" applyFont="1" applyFill="1" applyBorder="1" applyAlignment="1">
      <alignment horizontal="left"/>
    </xf>
    <xf numFmtId="43" fontId="6" fillId="0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72" fontId="6" fillId="0" borderId="12" xfId="0" applyNumberFormat="1" applyFont="1" applyBorder="1" applyAlignment="1">
      <alignment horizontal="right"/>
    </xf>
    <xf numFmtId="43" fontId="6" fillId="0" borderId="12" xfId="0" applyNumberFormat="1" applyFont="1" applyBorder="1" applyAlignment="1">
      <alignment/>
    </xf>
    <xf numFmtId="43" fontId="6" fillId="0" borderId="12" xfId="0" applyNumberFormat="1" applyFont="1" applyFill="1" applyBorder="1" applyAlignment="1">
      <alignment horizontal="right"/>
    </xf>
    <xf numFmtId="0" fontId="6" fillId="0" borderId="12" xfId="0" applyFont="1" applyBorder="1" applyAlignment="1" applyProtection="1">
      <alignment/>
      <protection/>
    </xf>
    <xf numFmtId="43" fontId="9" fillId="0" borderId="12" xfId="0" applyNumberFormat="1" applyFont="1" applyFill="1" applyBorder="1" applyAlignment="1">
      <alignment horizontal="left"/>
    </xf>
    <xf numFmtId="173" fontId="9" fillId="0" borderId="12" xfId="42" applyNumberFormat="1" applyFont="1" applyFill="1" applyBorder="1" applyAlignment="1">
      <alignment horizontal="right" vertical="center"/>
    </xf>
    <xf numFmtId="43" fontId="6" fillId="0" borderId="12" xfId="0" applyNumberFormat="1" applyFont="1" applyBorder="1" applyAlignment="1">
      <alignment horizontal="right"/>
    </xf>
    <xf numFmtId="0" fontId="9" fillId="0" borderId="13" xfId="0" applyFont="1" applyBorder="1" applyAlignment="1" applyProtection="1">
      <alignment/>
      <protection/>
    </xf>
    <xf numFmtId="43" fontId="15" fillId="0" borderId="13" xfId="0" applyNumberFormat="1" applyFont="1" applyFill="1" applyBorder="1" applyAlignment="1">
      <alignment/>
    </xf>
    <xf numFmtId="43" fontId="6" fillId="0" borderId="13" xfId="0" applyNumberFormat="1" applyFont="1" applyFill="1" applyBorder="1" applyAlignment="1">
      <alignment horizontal="right" vertical="center"/>
    </xf>
    <xf numFmtId="43" fontId="6" fillId="0" borderId="13" xfId="0" applyNumberFormat="1" applyFont="1" applyFill="1" applyBorder="1" applyAlignment="1">
      <alignment horizontal="right"/>
    </xf>
    <xf numFmtId="0" fontId="9" fillId="0" borderId="13" xfId="0" applyNumberFormat="1" applyFont="1" applyFill="1" applyBorder="1" applyAlignment="1">
      <alignment horizontal="right"/>
    </xf>
    <xf numFmtId="37" fontId="6" fillId="0" borderId="13" xfId="0" applyNumberFormat="1" applyFont="1" applyFill="1" applyBorder="1" applyAlignment="1">
      <alignment horizontal="right"/>
    </xf>
    <xf numFmtId="43" fontId="6" fillId="0" borderId="13" xfId="0" applyNumberFormat="1" applyFont="1" applyBorder="1" applyAlignment="1">
      <alignment/>
    </xf>
    <xf numFmtId="173" fontId="6" fillId="0" borderId="10" xfId="42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43" fontId="15" fillId="0" borderId="0" xfId="0" applyNumberFormat="1" applyFont="1" applyFill="1" applyBorder="1" applyAlignment="1">
      <alignment horizontal="left"/>
    </xf>
    <xf numFmtId="0" fontId="9" fillId="0" borderId="13" xfId="0" applyFont="1" applyBorder="1" applyAlignment="1" applyProtection="1">
      <alignment horizontal="left"/>
      <protection/>
    </xf>
    <xf numFmtId="0" fontId="59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 quotePrefix="1">
      <alignment horizontal="left"/>
    </xf>
    <xf numFmtId="172" fontId="6" fillId="0" borderId="13" xfId="0" applyNumberFormat="1" applyFont="1" applyBorder="1" applyAlignment="1">
      <alignment horizontal="right"/>
    </xf>
    <xf numFmtId="0" fontId="9" fillId="0" borderId="10" xfId="0" applyFont="1" applyBorder="1" applyAlignment="1" applyProtection="1">
      <alignment horizontal="left"/>
      <protection/>
    </xf>
    <xf numFmtId="43" fontId="6" fillId="0" borderId="13" xfId="0" applyNumberFormat="1" applyFont="1" applyFill="1" applyBorder="1" applyAlignment="1">
      <alignment horizontal="left"/>
    </xf>
    <xf numFmtId="43" fontId="15" fillId="0" borderId="13" xfId="0" applyNumberFormat="1" applyFont="1" applyFill="1" applyBorder="1" applyAlignment="1">
      <alignment horizontal="left"/>
    </xf>
    <xf numFmtId="43" fontId="9" fillId="0" borderId="0" xfId="0" applyNumberFormat="1" applyFont="1" applyFill="1" applyAlignment="1">
      <alignment horizontal="right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left" vertical="center"/>
    </xf>
    <xf numFmtId="43" fontId="9" fillId="0" borderId="0" xfId="0" applyNumberFormat="1" applyFont="1" applyBorder="1" applyAlignment="1">
      <alignment horizontal="left"/>
    </xf>
    <xf numFmtId="43" fontId="9" fillId="0" borderId="12" xfId="0" applyNumberFormat="1" applyFont="1" applyBorder="1" applyAlignment="1">
      <alignment horizontal="left"/>
    </xf>
    <xf numFmtId="43" fontId="9" fillId="0" borderId="13" xfId="0" applyNumberFormat="1" applyFont="1" applyFill="1" applyBorder="1" applyAlignment="1">
      <alignment horizontal="left"/>
    </xf>
    <xf numFmtId="43" fontId="9" fillId="0" borderId="0" xfId="42" applyNumberFormat="1" applyFont="1" applyFill="1" applyBorder="1" applyAlignment="1">
      <alignment horizontal="left"/>
    </xf>
    <xf numFmtId="43" fontId="8" fillId="0" borderId="0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173" fontId="6" fillId="0" borderId="0" xfId="44" applyNumberFormat="1" applyFont="1" applyFill="1" applyAlignment="1">
      <alignment vertical="center"/>
    </xf>
    <xf numFmtId="43" fontId="6" fillId="0" borderId="0" xfId="44" applyNumberFormat="1" applyFont="1" applyFill="1" applyAlignment="1">
      <alignment vertical="center"/>
    </xf>
    <xf numFmtId="172" fontId="6" fillId="0" borderId="0" xfId="44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44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43" fontId="8" fillId="0" borderId="0" xfId="0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43" fontId="13" fillId="0" borderId="0" xfId="0" applyNumberFormat="1" applyFont="1" applyFill="1" applyBorder="1" applyAlignment="1">
      <alignment horizontal="left"/>
    </xf>
    <xf numFmtId="43" fontId="60" fillId="0" borderId="0" xfId="0" applyNumberFormat="1" applyFont="1" applyFill="1" applyAlignment="1">
      <alignment horizontal="left"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/>
      <protection/>
    </xf>
    <xf numFmtId="172" fontId="6" fillId="0" borderId="12" xfId="0" applyNumberFormat="1" applyFont="1" applyFill="1" applyBorder="1" applyAlignment="1">
      <alignment horizontal="right"/>
    </xf>
    <xf numFmtId="37" fontId="6" fillId="0" borderId="11" xfId="0" applyNumberFormat="1" applyFont="1" applyFill="1" applyBorder="1" applyAlignment="1">
      <alignment horizontal="right"/>
    </xf>
    <xf numFmtId="37" fontId="6" fillId="0" borderId="11" xfId="42" applyNumberFormat="1" applyFont="1" applyFill="1" applyBorder="1" applyAlignment="1">
      <alignment horizontal="right"/>
    </xf>
    <xf numFmtId="173" fontId="6" fillId="0" borderId="11" xfId="42" applyNumberFormat="1" applyFont="1" applyFill="1" applyBorder="1" applyAlignment="1">
      <alignment horizontal="right" vertical="center"/>
    </xf>
    <xf numFmtId="37" fontId="6" fillId="0" borderId="13" xfId="42" applyNumberFormat="1" applyFont="1" applyFill="1" applyBorder="1" applyAlignment="1">
      <alignment horizontal="right"/>
    </xf>
    <xf numFmtId="43" fontId="18" fillId="0" borderId="0" xfId="0" applyNumberFormat="1" applyFont="1" applyFill="1" applyBorder="1" applyAlignment="1">
      <alignment/>
    </xf>
    <xf numFmtId="43" fontId="7" fillId="0" borderId="0" xfId="0" applyNumberFormat="1" applyFont="1" applyFill="1" applyAlignment="1">
      <alignment horizontal="center"/>
    </xf>
    <xf numFmtId="43" fontId="8" fillId="0" borderId="0" xfId="0" applyNumberFormat="1" applyFont="1" applyFill="1" applyAlignment="1">
      <alignment horizontal="center"/>
    </xf>
    <xf numFmtId="43" fontId="9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 quotePrefix="1">
      <alignment horizontal="center"/>
    </xf>
    <xf numFmtId="43" fontId="10" fillId="0" borderId="0" xfId="0" applyNumberFormat="1" applyFont="1" applyFill="1" applyAlignment="1">
      <alignment horizontal="center"/>
    </xf>
    <xf numFmtId="43" fontId="12" fillId="0" borderId="0" xfId="0" applyNumberFormat="1" applyFont="1" applyFill="1" applyBorder="1" applyAlignment="1">
      <alignment horizontal="right"/>
    </xf>
    <xf numFmtId="43" fontId="1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3" fontId="39" fillId="0" borderId="0" xfId="0" applyNumberFormat="1" applyFont="1" applyFill="1" applyAlignment="1">
      <alignment horizontal="center"/>
    </xf>
    <xf numFmtId="43" fontId="39" fillId="0" borderId="0" xfId="0" applyNumberFormat="1" applyFont="1" applyFill="1" applyBorder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omma 3" xfId="46"/>
    <cellStyle name="Comma 4" xfId="47"/>
    <cellStyle name="Comma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Title" xfId="70"/>
    <cellStyle name="Total" xfId="71"/>
    <cellStyle name="Warning Text" xfId="72"/>
  </cellStyles>
  <dxfs count="69"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ROJECT%20FILES\MDU\03479%20-%20GPNG%202018%20Technical%20Update\Project%20Working%20File\Depreciation%20Files\GPNG\GPNG_GP_Update\Revised%20Sept%2027%202018\Export%20ALG%20Remaining%20Life%20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_ALG_Remaining_Life"/>
    </sheetNames>
    <sheetDataSet>
      <sheetData sheetId="0">
        <row r="2">
          <cell r="A2">
            <v>365.2</v>
          </cell>
          <cell r="B2">
            <v>124001</v>
          </cell>
          <cell r="D2">
            <v>50</v>
          </cell>
          <cell r="E2" t="str">
            <v>R2.5</v>
          </cell>
          <cell r="F2">
            <v>0</v>
          </cell>
          <cell r="G2">
            <v>158152.03</v>
          </cell>
          <cell r="H2">
            <v>100231</v>
          </cell>
          <cell r="I2">
            <v>1227.67025225612</v>
          </cell>
          <cell r="J2">
            <v>0.0078</v>
          </cell>
          <cell r="K2">
            <v>18.31</v>
          </cell>
          <cell r="L2">
            <v>0.78</v>
          </cell>
          <cell r="M2">
            <v>41.28</v>
          </cell>
        </row>
        <row r="3">
          <cell r="A3">
            <v>367</v>
          </cell>
          <cell r="B3">
            <v>1461591</v>
          </cell>
          <cell r="D3">
            <v>50</v>
          </cell>
          <cell r="E3" t="str">
            <v>R3</v>
          </cell>
          <cell r="F3">
            <v>-0.2</v>
          </cell>
          <cell r="G3">
            <v>1541178.76</v>
          </cell>
          <cell r="H3">
            <v>1163374</v>
          </cell>
          <cell r="I3">
            <v>8838.39261719021</v>
          </cell>
          <cell r="J3">
            <v>0.0057</v>
          </cell>
          <cell r="K3">
            <v>18.55</v>
          </cell>
          <cell r="L3">
            <v>0.95</v>
          </cell>
          <cell r="M3">
            <v>39.42</v>
          </cell>
        </row>
        <row r="4">
          <cell r="A4">
            <v>369</v>
          </cell>
          <cell r="B4">
            <v>206134</v>
          </cell>
          <cell r="D4">
            <v>40</v>
          </cell>
          <cell r="E4" t="str">
            <v>R0.5</v>
          </cell>
          <cell r="F4">
            <v>-0.1</v>
          </cell>
          <cell r="G4">
            <v>855907.98</v>
          </cell>
          <cell r="H4">
            <v>158200</v>
          </cell>
          <cell r="I4">
            <v>21491.781276302</v>
          </cell>
          <cell r="J4">
            <v>0.0251</v>
          </cell>
          <cell r="K4">
            <v>33.28</v>
          </cell>
          <cell r="L4">
            <v>0.24</v>
          </cell>
          <cell r="M4">
            <v>11.35</v>
          </cell>
        </row>
        <row r="5">
          <cell r="A5">
            <v>374.2</v>
          </cell>
          <cell r="B5">
            <v>8791</v>
          </cell>
          <cell r="D5">
            <v>50</v>
          </cell>
          <cell r="E5" t="str">
            <v>R2.5</v>
          </cell>
          <cell r="F5">
            <v>0</v>
          </cell>
          <cell r="G5">
            <v>17653.59</v>
          </cell>
          <cell r="H5">
            <v>9171</v>
          </cell>
          <cell r="I5">
            <v>372.604895240994</v>
          </cell>
          <cell r="J5">
            <v>0.0211</v>
          </cell>
          <cell r="K5">
            <v>24.02</v>
          </cell>
          <cell r="L5">
            <v>0.5</v>
          </cell>
          <cell r="M5">
            <v>31.17</v>
          </cell>
        </row>
        <row r="6">
          <cell r="A6">
            <v>376</v>
          </cell>
          <cell r="B6">
            <v>9867471</v>
          </cell>
          <cell r="D6">
            <v>46</v>
          </cell>
          <cell r="E6" t="str">
            <v>R3</v>
          </cell>
          <cell r="F6">
            <v>-0.55</v>
          </cell>
          <cell r="G6">
            <v>19426616.45</v>
          </cell>
          <cell r="H6">
            <v>9205986</v>
          </cell>
          <cell r="I6">
            <v>604014.58138874</v>
          </cell>
          <cell r="J6">
            <v>0.0311</v>
          </cell>
          <cell r="K6">
            <v>31.94</v>
          </cell>
          <cell r="L6">
            <v>0.51</v>
          </cell>
          <cell r="M6">
            <v>16.4</v>
          </cell>
        </row>
        <row r="7">
          <cell r="A7">
            <v>379</v>
          </cell>
          <cell r="B7">
            <v>113979</v>
          </cell>
          <cell r="D7">
            <v>28</v>
          </cell>
          <cell r="E7" t="str">
            <v>R3</v>
          </cell>
          <cell r="F7">
            <v>-0.05</v>
          </cell>
          <cell r="G7">
            <v>484883.13</v>
          </cell>
          <cell r="H7">
            <v>129199</v>
          </cell>
          <cell r="I7">
            <v>19539.3932553283</v>
          </cell>
          <cell r="J7">
            <v>0.0403</v>
          </cell>
          <cell r="K7">
            <v>20.89</v>
          </cell>
          <cell r="L7">
            <v>0.24</v>
          </cell>
          <cell r="M7">
            <v>7.88</v>
          </cell>
        </row>
        <row r="8">
          <cell r="A8">
            <v>380</v>
          </cell>
          <cell r="B8">
            <v>9392445</v>
          </cell>
          <cell r="D8">
            <v>39</v>
          </cell>
          <cell r="E8" t="str">
            <v>R3</v>
          </cell>
          <cell r="F8">
            <v>-0.75</v>
          </cell>
          <cell r="G8">
            <v>15937760.04</v>
          </cell>
          <cell r="H8">
            <v>8149111</v>
          </cell>
          <cell r="I8">
            <v>609124.728517687</v>
          </cell>
          <cell r="J8">
            <v>0.0382</v>
          </cell>
          <cell r="K8">
            <v>27.61</v>
          </cell>
          <cell r="L8">
            <v>0.59</v>
          </cell>
          <cell r="M8">
            <v>13.25</v>
          </cell>
        </row>
        <row r="9">
          <cell r="A9">
            <v>385</v>
          </cell>
          <cell r="B9">
            <v>13804</v>
          </cell>
          <cell r="D9">
            <v>40</v>
          </cell>
          <cell r="E9" t="str">
            <v>S4</v>
          </cell>
          <cell r="F9">
            <v>0</v>
          </cell>
          <cell r="G9">
            <v>162784.41</v>
          </cell>
          <cell r="H9">
            <v>14248</v>
          </cell>
          <cell r="I9">
            <v>4091.11657157273</v>
          </cell>
          <cell r="J9">
            <v>0.0251</v>
          </cell>
          <cell r="K9">
            <v>36.5</v>
          </cell>
          <cell r="L9">
            <v>0.08</v>
          </cell>
          <cell r="M9">
            <v>3.56</v>
          </cell>
        </row>
        <row r="10">
          <cell r="A10">
            <v>387.1</v>
          </cell>
          <cell r="B10">
            <v>3249</v>
          </cell>
          <cell r="D10">
            <v>25</v>
          </cell>
          <cell r="E10" t="str">
            <v>R3</v>
          </cell>
          <cell r="F10">
            <v>0</v>
          </cell>
          <cell r="G10">
            <v>9235.11</v>
          </cell>
          <cell r="H10">
            <v>3661</v>
          </cell>
          <cell r="I10">
            <v>409.845469071689</v>
          </cell>
          <cell r="J10">
            <v>0.0444</v>
          </cell>
          <cell r="K10">
            <v>15.09</v>
          </cell>
          <cell r="L10">
            <v>0.35</v>
          </cell>
          <cell r="M10">
            <v>11.12</v>
          </cell>
        </row>
        <row r="11">
          <cell r="A11">
            <v>387.2</v>
          </cell>
          <cell r="B11">
            <v>11498</v>
          </cell>
          <cell r="D11">
            <v>30</v>
          </cell>
          <cell r="E11" t="str">
            <v>R3</v>
          </cell>
          <cell r="F11">
            <v>0</v>
          </cell>
          <cell r="G11">
            <v>11498.48</v>
          </cell>
          <cell r="H11">
            <v>9594</v>
          </cell>
          <cell r="I11">
            <v>0</v>
          </cell>
          <cell r="J11">
            <v>0</v>
          </cell>
          <cell r="K11">
            <v>4.97</v>
          </cell>
          <cell r="L11">
            <v>1</v>
          </cell>
          <cell r="M11">
            <v>32.56</v>
          </cell>
        </row>
        <row r="12">
          <cell r="A12">
            <v>390</v>
          </cell>
          <cell r="B12">
            <v>973232</v>
          </cell>
          <cell r="D12">
            <v>45</v>
          </cell>
          <cell r="E12" t="str">
            <v>R4</v>
          </cell>
          <cell r="F12">
            <v>0</v>
          </cell>
          <cell r="G12">
            <v>2528697.41</v>
          </cell>
          <cell r="H12">
            <v>650371</v>
          </cell>
          <cell r="I12">
            <v>42387.0125704015</v>
          </cell>
          <cell r="J12">
            <v>0.0168</v>
          </cell>
          <cell r="K12">
            <v>33.43</v>
          </cell>
          <cell r="L12">
            <v>0.38</v>
          </cell>
          <cell r="M12">
            <v>12.09</v>
          </cell>
        </row>
        <row r="13">
          <cell r="A13">
            <v>391.1</v>
          </cell>
          <cell r="B13">
            <v>58979</v>
          </cell>
          <cell r="D13">
            <v>16</v>
          </cell>
          <cell r="E13" t="str">
            <v>SQ</v>
          </cell>
          <cell r="F13">
            <v>0</v>
          </cell>
          <cell r="G13">
            <v>95317.3</v>
          </cell>
          <cell r="H13">
            <v>59254</v>
          </cell>
          <cell r="I13">
            <v>5813.98331716953</v>
          </cell>
          <cell r="J13">
            <v>0.061</v>
          </cell>
          <cell r="K13">
            <v>6.05</v>
          </cell>
          <cell r="L13">
            <v>0.62</v>
          </cell>
          <cell r="M13">
            <v>9.95</v>
          </cell>
        </row>
        <row r="14">
          <cell r="A14">
            <v>391.3</v>
          </cell>
          <cell r="B14">
            <v>26529</v>
          </cell>
          <cell r="D14">
            <v>4</v>
          </cell>
          <cell r="E14" t="str">
            <v>SQ</v>
          </cell>
          <cell r="F14">
            <v>0</v>
          </cell>
          <cell r="G14">
            <v>61616.92</v>
          </cell>
          <cell r="H14">
            <v>38511</v>
          </cell>
          <cell r="I14">
            <v>23392</v>
          </cell>
          <cell r="J14">
            <v>0.3796</v>
          </cell>
          <cell r="K14">
            <v>1.5</v>
          </cell>
          <cell r="L14">
            <v>0.43</v>
          </cell>
          <cell r="M14">
            <v>2.5</v>
          </cell>
        </row>
        <row r="15">
          <cell r="A15">
            <v>392.1</v>
          </cell>
          <cell r="B15">
            <v>25947</v>
          </cell>
          <cell r="D15">
            <v>12</v>
          </cell>
          <cell r="E15" t="str">
            <v>R1</v>
          </cell>
          <cell r="F15">
            <v>0.1</v>
          </cell>
          <cell r="G15">
            <v>31167.46</v>
          </cell>
          <cell r="H15">
            <v>19560</v>
          </cell>
          <cell r="I15">
            <v>279.975842828835</v>
          </cell>
          <cell r="J15">
            <v>0.009</v>
          </cell>
          <cell r="K15">
            <v>3.63</v>
          </cell>
          <cell r="L15">
            <v>0.83</v>
          </cell>
          <cell r="M15">
            <v>15.96</v>
          </cell>
        </row>
        <row r="16">
          <cell r="A16">
            <v>392.2</v>
          </cell>
          <cell r="B16">
            <v>648860</v>
          </cell>
          <cell r="D16">
            <v>7</v>
          </cell>
          <cell r="E16" t="str">
            <v>L2</v>
          </cell>
          <cell r="F16">
            <v>0.2</v>
          </cell>
          <cell r="G16">
            <v>1380893.11</v>
          </cell>
          <cell r="H16">
            <v>490542</v>
          </cell>
          <cell r="I16">
            <v>107138.370517018</v>
          </cell>
          <cell r="J16">
            <v>0.0776</v>
          </cell>
          <cell r="K16">
            <v>3.89</v>
          </cell>
          <cell r="L16">
            <v>0.47</v>
          </cell>
          <cell r="M16">
            <v>4.54</v>
          </cell>
        </row>
        <row r="17">
          <cell r="A17">
            <v>394</v>
          </cell>
          <cell r="B17">
            <v>222312</v>
          </cell>
          <cell r="D17">
            <v>20</v>
          </cell>
          <cell r="E17" t="str">
            <v>SQ</v>
          </cell>
          <cell r="F17">
            <v>0</v>
          </cell>
          <cell r="G17">
            <v>628269.65</v>
          </cell>
          <cell r="H17">
            <v>227794</v>
          </cell>
          <cell r="I17">
            <v>32473.9108415552</v>
          </cell>
          <cell r="J17">
            <v>0.0517</v>
          </cell>
          <cell r="K17">
            <v>12.75</v>
          </cell>
          <cell r="L17">
            <v>0.35</v>
          </cell>
          <cell r="M17">
            <v>7.25</v>
          </cell>
        </row>
        <row r="18">
          <cell r="A18">
            <v>396.1</v>
          </cell>
          <cell r="B18">
            <v>33224</v>
          </cell>
          <cell r="D18">
            <v>6</v>
          </cell>
          <cell r="E18" t="str">
            <v>L0</v>
          </cell>
          <cell r="F18">
            <v>0.65</v>
          </cell>
          <cell r="G18">
            <v>151442.08</v>
          </cell>
          <cell r="H18">
            <v>13851</v>
          </cell>
          <cell r="I18">
            <v>3535.47912695323</v>
          </cell>
          <cell r="J18">
            <v>0.0233</v>
          </cell>
          <cell r="K18">
            <v>4.43</v>
          </cell>
          <cell r="L18">
            <v>0.22</v>
          </cell>
          <cell r="M18">
            <v>4.42</v>
          </cell>
        </row>
        <row r="19">
          <cell r="A19">
            <v>396.2</v>
          </cell>
          <cell r="B19">
            <v>300745</v>
          </cell>
          <cell r="D19">
            <v>6</v>
          </cell>
          <cell r="E19" t="str">
            <v>L0</v>
          </cell>
          <cell r="F19">
            <v>0.65</v>
          </cell>
          <cell r="G19">
            <v>1101925.11</v>
          </cell>
          <cell r="H19">
            <v>100782</v>
          </cell>
          <cell r="I19">
            <v>15067.5679646744</v>
          </cell>
          <cell r="J19">
            <v>0.0137</v>
          </cell>
          <cell r="K19">
            <v>4.43</v>
          </cell>
          <cell r="L19">
            <v>0.27</v>
          </cell>
          <cell r="M19">
            <v>4.42</v>
          </cell>
        </row>
        <row r="20">
          <cell r="A20">
            <v>397</v>
          </cell>
          <cell r="B20">
            <v>194381</v>
          </cell>
          <cell r="D20">
            <v>18</v>
          </cell>
          <cell r="E20" t="str">
            <v>SQ</v>
          </cell>
          <cell r="F20">
            <v>0</v>
          </cell>
          <cell r="G20">
            <v>303582.84</v>
          </cell>
          <cell r="H20">
            <v>195944</v>
          </cell>
          <cell r="I20">
            <v>17107.9163398693</v>
          </cell>
          <cell r="J20">
            <v>0.0564</v>
          </cell>
          <cell r="K20">
            <v>6.38</v>
          </cell>
          <cell r="L20">
            <v>0.64</v>
          </cell>
          <cell r="M20">
            <v>11.62</v>
          </cell>
        </row>
        <row r="21">
          <cell r="A21">
            <v>398</v>
          </cell>
          <cell r="B21">
            <v>18341</v>
          </cell>
          <cell r="D21">
            <v>25</v>
          </cell>
          <cell r="E21" t="str">
            <v>SQ</v>
          </cell>
          <cell r="F21">
            <v>0</v>
          </cell>
          <cell r="G21">
            <v>51338.57</v>
          </cell>
          <cell r="H21">
            <v>20175</v>
          </cell>
          <cell r="I21">
            <v>2175.17562724014</v>
          </cell>
          <cell r="J21">
            <v>0.0424</v>
          </cell>
          <cell r="K21">
            <v>15.18</v>
          </cell>
          <cell r="L21">
            <v>0.36</v>
          </cell>
          <cell r="M21">
            <v>9.82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47"/>
  <sheetViews>
    <sheetView tabSelected="1" zoomScale="80" zoomScaleNormal="80" zoomScalePageLayoutView="0" workbookViewId="0" topLeftCell="A25">
      <selection activeCell="S45" sqref="S45"/>
    </sheetView>
  </sheetViews>
  <sheetFormatPr defaultColWidth="9.140625" defaultRowHeight="12.75"/>
  <cols>
    <col min="1" max="1" width="10.7109375" style="87" customWidth="1"/>
    <col min="2" max="2" width="2.8515625" style="87" customWidth="1"/>
    <col min="3" max="3" width="70.7109375" style="87" customWidth="1"/>
    <col min="4" max="4" width="1.7109375" style="113" customWidth="1"/>
    <col min="5" max="5" width="12.140625" style="83" customWidth="1"/>
    <col min="6" max="6" width="1.7109375" style="83" customWidth="1"/>
    <col min="7" max="7" width="11.140625" style="83" customWidth="1"/>
    <col min="8" max="8" width="1.7109375" style="84" customWidth="1"/>
    <col min="9" max="9" width="20.57421875" style="85" bestFit="1" customWidth="1"/>
    <col min="10" max="10" width="1.7109375" style="83" customWidth="1"/>
    <col min="11" max="11" width="18.140625" style="85" bestFit="1" customWidth="1"/>
    <col min="12" max="12" width="1.7109375" style="83" customWidth="1"/>
    <col min="13" max="13" width="15.8515625" style="83" bestFit="1" customWidth="1"/>
    <col min="14" max="14" width="1.7109375" style="83" customWidth="1"/>
    <col min="15" max="15" width="13.7109375" style="85" bestFit="1" customWidth="1"/>
    <col min="16" max="16" width="1.1484375" style="100" customWidth="1"/>
    <col min="17" max="17" width="8.7109375" style="83" bestFit="1" customWidth="1"/>
    <col min="18" max="18" width="14.421875" style="67" bestFit="1" customWidth="1"/>
    <col min="19" max="20" width="9.140625" style="68" customWidth="1"/>
    <col min="21" max="21" width="14.57421875" style="68" bestFit="1" customWidth="1"/>
    <col min="22" max="16384" width="9.140625" style="68" customWidth="1"/>
  </cols>
  <sheetData>
    <row r="1" spans="1:18" s="57" customFormat="1" ht="20.25">
      <c r="A1" s="184" t="s">
        <v>125</v>
      </c>
      <c r="B1" s="184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56"/>
    </row>
    <row r="2" spans="1:18" s="64" customFormat="1" ht="17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63"/>
    </row>
    <row r="3" spans="1:18" s="64" customFormat="1" ht="15.75" customHeight="1">
      <c r="A3" s="186" t="s">
        <v>179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63"/>
    </row>
    <row r="4" spans="1:18" s="64" customFormat="1" ht="15.75" customHeight="1">
      <c r="A4" s="186" t="s">
        <v>122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63"/>
    </row>
    <row r="5" spans="1:18" s="66" customFormat="1" ht="30" customHeight="1">
      <c r="A5" s="187" t="s">
        <v>111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65"/>
    </row>
    <row r="6" spans="1:17" ht="17.25">
      <c r="A6" s="194" t="s">
        <v>207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8" s="74" customFormat="1" ht="14.25">
      <c r="A7" s="69"/>
      <c r="B7" s="69"/>
      <c r="C7" s="69"/>
      <c r="D7" s="69"/>
      <c r="E7" s="70" t="s">
        <v>72</v>
      </c>
      <c r="F7" s="70"/>
      <c r="G7" s="70" t="s">
        <v>90</v>
      </c>
      <c r="H7" s="71"/>
      <c r="I7" s="72" t="s">
        <v>76</v>
      </c>
      <c r="J7" s="70"/>
      <c r="K7" s="72" t="s">
        <v>78</v>
      </c>
      <c r="L7" s="70"/>
      <c r="M7" s="70"/>
      <c r="N7" s="70"/>
      <c r="O7" s="72"/>
      <c r="P7" s="69"/>
      <c r="Q7" s="70"/>
      <c r="R7" s="73"/>
    </row>
    <row r="8" spans="1:59" s="74" customFormat="1" ht="18.75">
      <c r="A8" s="69"/>
      <c r="B8" s="69"/>
      <c r="C8" s="69"/>
      <c r="D8" s="69"/>
      <c r="E8" s="70" t="s">
        <v>73</v>
      </c>
      <c r="F8" s="70"/>
      <c r="G8" s="70" t="s">
        <v>75</v>
      </c>
      <c r="H8" s="71"/>
      <c r="I8" s="72" t="s">
        <v>77</v>
      </c>
      <c r="J8" s="70"/>
      <c r="K8" s="72" t="s">
        <v>79</v>
      </c>
      <c r="L8" s="70"/>
      <c r="M8" s="70" t="s">
        <v>108</v>
      </c>
      <c r="N8" s="70"/>
      <c r="O8" s="189" t="s">
        <v>81</v>
      </c>
      <c r="P8" s="189"/>
      <c r="Q8" s="189"/>
      <c r="R8" s="75" t="s">
        <v>92</v>
      </c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</row>
    <row r="9" spans="1:59" s="80" customFormat="1" ht="18.75">
      <c r="A9" s="76" t="s">
        <v>70</v>
      </c>
      <c r="B9" s="76"/>
      <c r="C9" s="76" t="s">
        <v>71</v>
      </c>
      <c r="D9" s="76"/>
      <c r="E9" s="77" t="s">
        <v>74</v>
      </c>
      <c r="F9" s="77"/>
      <c r="G9" s="77" t="s">
        <v>91</v>
      </c>
      <c r="H9" s="78"/>
      <c r="I9" s="79" t="s">
        <v>121</v>
      </c>
      <c r="J9" s="77"/>
      <c r="K9" s="79" t="s">
        <v>80</v>
      </c>
      <c r="L9" s="77"/>
      <c r="M9" s="77" t="s">
        <v>109</v>
      </c>
      <c r="N9" s="77"/>
      <c r="O9" s="79" t="s">
        <v>82</v>
      </c>
      <c r="P9" s="76"/>
      <c r="Q9" s="77" t="s">
        <v>83</v>
      </c>
      <c r="R9" s="77" t="s">
        <v>86</v>
      </c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</row>
    <row r="10" spans="2:59" ht="18.75">
      <c r="B10" s="58"/>
      <c r="D10" s="81"/>
      <c r="E10" s="82"/>
      <c r="G10" s="82"/>
      <c r="I10" s="82"/>
      <c r="K10" s="82"/>
      <c r="O10" s="82"/>
      <c r="Q10" s="82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</row>
    <row r="11" spans="1:59" ht="18.75">
      <c r="A11" s="145" t="s">
        <v>93</v>
      </c>
      <c r="B11" s="86"/>
      <c r="C11" s="142"/>
      <c r="D11" s="87"/>
      <c r="E11" s="88"/>
      <c r="F11" s="88"/>
      <c r="G11" s="55"/>
      <c r="H11" s="89"/>
      <c r="I11" s="67"/>
      <c r="J11" s="90"/>
      <c r="K11" s="91"/>
      <c r="L11" s="90"/>
      <c r="M11" s="90"/>
      <c r="N11" s="90"/>
      <c r="O11" s="91"/>
      <c r="Q11" s="62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</row>
    <row r="12" spans="1:59" ht="18.75">
      <c r="A12" s="170" t="s">
        <v>114</v>
      </c>
      <c r="B12" s="93"/>
      <c r="C12" s="142" t="s">
        <v>97</v>
      </c>
      <c r="D12" s="87"/>
      <c r="E12" s="168" t="s">
        <v>183</v>
      </c>
      <c r="F12" s="88"/>
      <c r="G12" s="167">
        <v>0</v>
      </c>
      <c r="H12" s="89"/>
      <c r="I12" s="163">
        <v>1026089.41</v>
      </c>
      <c r="J12" s="90"/>
      <c r="K12" s="163">
        <v>621349.55</v>
      </c>
      <c r="L12" s="90"/>
      <c r="M12" s="163">
        <v>799584.24</v>
      </c>
      <c r="N12" s="90"/>
      <c r="O12" s="163">
        <v>6656.14</v>
      </c>
      <c r="P12" s="99"/>
      <c r="Q12" s="164">
        <f>ROUND(O12/I12*100,2)</f>
        <v>0.65</v>
      </c>
      <c r="R12" s="165">
        <v>33.5</v>
      </c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</row>
    <row r="13" spans="1:59" ht="18.75">
      <c r="A13" s="170" t="s">
        <v>126</v>
      </c>
      <c r="B13" s="93"/>
      <c r="C13" s="142" t="s">
        <v>110</v>
      </c>
      <c r="D13" s="87"/>
      <c r="E13" s="168" t="s">
        <v>184</v>
      </c>
      <c r="F13" s="88"/>
      <c r="G13" s="167">
        <v>-20</v>
      </c>
      <c r="H13" s="89"/>
      <c r="I13" s="163">
        <v>22171656.71</v>
      </c>
      <c r="J13" s="90"/>
      <c r="K13" s="163">
        <v>13712219.1</v>
      </c>
      <c r="L13" s="90"/>
      <c r="M13" s="163">
        <v>14757045.84</v>
      </c>
      <c r="N13" s="90"/>
      <c r="O13" s="163">
        <v>332040.21</v>
      </c>
      <c r="P13" s="99"/>
      <c r="Q13" s="164">
        <f>ROUND(O13/I13*100,2)</f>
        <v>1.5</v>
      </c>
      <c r="R13" s="165">
        <v>33.9</v>
      </c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</row>
    <row r="14" spans="1:59" ht="18.75">
      <c r="A14" s="170" t="s">
        <v>127</v>
      </c>
      <c r="B14" s="93"/>
      <c r="C14" s="171" t="s">
        <v>98</v>
      </c>
      <c r="D14" s="87"/>
      <c r="E14" s="168" t="s">
        <v>185</v>
      </c>
      <c r="F14" s="88"/>
      <c r="G14" s="166" t="s">
        <v>204</v>
      </c>
      <c r="H14" s="89"/>
      <c r="I14" s="163">
        <v>180822.8</v>
      </c>
      <c r="J14" s="90"/>
      <c r="K14" s="163">
        <v>177548.4</v>
      </c>
      <c r="L14" s="90"/>
      <c r="M14" s="163">
        <v>150427.46</v>
      </c>
      <c r="N14" s="90"/>
      <c r="O14" s="163">
        <v>8312.95</v>
      </c>
      <c r="P14" s="99"/>
      <c r="Q14" s="164">
        <f>ROUND(O14/I14*100,2)</f>
        <v>4.6</v>
      </c>
      <c r="R14" s="165">
        <v>5.9</v>
      </c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</row>
    <row r="15" spans="1:59" s="128" customFormat="1" ht="18.75">
      <c r="A15" s="176" t="s">
        <v>94</v>
      </c>
      <c r="B15" s="177"/>
      <c r="C15" s="176"/>
      <c r="D15" s="122"/>
      <c r="E15" s="123"/>
      <c r="F15" s="123"/>
      <c r="G15" s="124"/>
      <c r="H15" s="125"/>
      <c r="I15" s="119">
        <f>SUM(I12:I14)</f>
        <v>23378568.92</v>
      </c>
      <c r="J15" s="119">
        <f>SUM(J12:J14)</f>
        <v>0</v>
      </c>
      <c r="K15" s="119">
        <f>SUM(K12:K14)</f>
        <v>14511117.05</v>
      </c>
      <c r="L15" s="119">
        <f>SUM(L12:L14)</f>
        <v>0</v>
      </c>
      <c r="M15" s="119">
        <f>SUM(M12:M14)</f>
        <v>15707057.540000001</v>
      </c>
      <c r="N15" s="126"/>
      <c r="O15" s="119">
        <f>SUM(O12:O14)</f>
        <v>347009.30000000005</v>
      </c>
      <c r="P15" s="131"/>
      <c r="Q15" s="120">
        <f>ROUND(O15/I15*100,2)</f>
        <v>1.48</v>
      </c>
      <c r="R15" s="178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</row>
    <row r="16" spans="1:59" ht="18.75">
      <c r="A16" s="142"/>
      <c r="B16" s="86"/>
      <c r="C16" s="142"/>
      <c r="D16" s="87"/>
      <c r="E16" s="88"/>
      <c r="F16" s="88"/>
      <c r="G16" s="94"/>
      <c r="H16" s="89"/>
      <c r="I16" s="67"/>
      <c r="J16" s="90"/>
      <c r="K16" s="97"/>
      <c r="L16" s="90"/>
      <c r="M16" s="90"/>
      <c r="N16" s="90"/>
      <c r="O16" s="91"/>
      <c r="Q16" s="62"/>
      <c r="R16" s="95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</row>
    <row r="17" spans="1:59" ht="18.75">
      <c r="A17" s="145" t="s">
        <v>87</v>
      </c>
      <c r="B17" s="86"/>
      <c r="C17" s="142"/>
      <c r="D17" s="87"/>
      <c r="E17" s="88"/>
      <c r="F17" s="88"/>
      <c r="G17" s="94"/>
      <c r="H17" s="89"/>
      <c r="I17" s="67"/>
      <c r="J17" s="90"/>
      <c r="K17" s="97"/>
      <c r="L17" s="90"/>
      <c r="M17" s="90"/>
      <c r="N17" s="90"/>
      <c r="O17" s="91"/>
      <c r="Q17" s="62"/>
      <c r="R17" s="95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</row>
    <row r="18" spans="1:59" ht="18.75">
      <c r="A18" s="170" t="s">
        <v>120</v>
      </c>
      <c r="B18" s="93"/>
      <c r="C18" s="142" t="s">
        <v>136</v>
      </c>
      <c r="D18" s="87"/>
      <c r="E18" s="168" t="s">
        <v>186</v>
      </c>
      <c r="F18" s="88"/>
      <c r="G18" s="167">
        <v>0</v>
      </c>
      <c r="H18" s="89"/>
      <c r="I18" s="163">
        <v>2157342.92</v>
      </c>
      <c r="J18" s="90"/>
      <c r="K18" s="163">
        <v>700339.43</v>
      </c>
      <c r="L18" s="90"/>
      <c r="M18" s="163">
        <v>718975.04</v>
      </c>
      <c r="N18" s="90"/>
      <c r="O18" s="163">
        <v>35446.41</v>
      </c>
      <c r="P18" s="99"/>
      <c r="Q18" s="164">
        <f>ROUND(O18/I18*100,2)</f>
        <v>1.64</v>
      </c>
      <c r="R18" s="165">
        <v>40.5</v>
      </c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</row>
    <row r="19" spans="1:59" ht="18.75">
      <c r="A19" s="170" t="s">
        <v>137</v>
      </c>
      <c r="B19" s="93"/>
      <c r="C19" s="142" t="s">
        <v>138</v>
      </c>
      <c r="D19" s="87"/>
      <c r="E19" s="169" t="s">
        <v>208</v>
      </c>
      <c r="F19" s="88"/>
      <c r="G19" s="167" t="s">
        <v>107</v>
      </c>
      <c r="H19" s="89"/>
      <c r="I19" s="163">
        <v>1465896.78</v>
      </c>
      <c r="J19" s="90"/>
      <c r="K19" s="55">
        <v>984867</v>
      </c>
      <c r="L19" s="90"/>
      <c r="M19" s="163">
        <v>1350499.96</v>
      </c>
      <c r="N19" s="90"/>
      <c r="O19" s="55">
        <v>12243</v>
      </c>
      <c r="P19" s="156"/>
      <c r="Q19" s="164">
        <f aca="true" t="shared" si="0" ref="Q19:Q29">ROUND(O19/I19*100,2)</f>
        <v>0.84</v>
      </c>
      <c r="R19" s="95">
        <v>16.9</v>
      </c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</row>
    <row r="20" spans="1:59" ht="18.75">
      <c r="A20" s="170" t="s">
        <v>139</v>
      </c>
      <c r="B20" s="93"/>
      <c r="C20" s="142" t="s">
        <v>140</v>
      </c>
      <c r="D20" s="87"/>
      <c r="E20" s="168" t="s">
        <v>187</v>
      </c>
      <c r="F20" s="88"/>
      <c r="G20" s="167">
        <v>-105</v>
      </c>
      <c r="H20" s="89"/>
      <c r="I20" s="163">
        <v>155217589.59</v>
      </c>
      <c r="J20" s="90"/>
      <c r="K20" s="163">
        <v>112315563</v>
      </c>
      <c r="L20" s="90"/>
      <c r="M20" s="163">
        <v>107167550.92</v>
      </c>
      <c r="N20" s="90"/>
      <c r="O20" s="163">
        <v>5531955</v>
      </c>
      <c r="P20" s="99"/>
      <c r="Q20" s="164">
        <f t="shared" si="0"/>
        <v>3.56</v>
      </c>
      <c r="R20" s="165">
        <v>48.5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</row>
    <row r="21" spans="1:59" ht="18.75">
      <c r="A21" s="170" t="s">
        <v>141</v>
      </c>
      <c r="B21" s="93"/>
      <c r="C21" s="142" t="s">
        <v>142</v>
      </c>
      <c r="D21" s="87"/>
      <c r="E21" s="168" t="s">
        <v>209</v>
      </c>
      <c r="F21" s="88"/>
      <c r="G21" s="167">
        <v>-23</v>
      </c>
      <c r="H21" s="89"/>
      <c r="I21" s="163">
        <v>169538276.82</v>
      </c>
      <c r="J21" s="90"/>
      <c r="K21" s="163">
        <v>34648376</v>
      </c>
      <c r="L21" s="90"/>
      <c r="M21" s="163">
        <v>41072416.02</v>
      </c>
      <c r="N21" s="90"/>
      <c r="O21" s="163">
        <v>2575815</v>
      </c>
      <c r="P21" s="99"/>
      <c r="Q21" s="164">
        <f t="shared" si="0"/>
        <v>1.52</v>
      </c>
      <c r="R21" s="165">
        <v>66.7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</row>
    <row r="22" spans="1:59" ht="18.75">
      <c r="A22" s="170" t="s">
        <v>143</v>
      </c>
      <c r="B22" s="93"/>
      <c r="C22" s="142" t="s">
        <v>144</v>
      </c>
      <c r="D22" s="87"/>
      <c r="E22" s="168" t="s">
        <v>210</v>
      </c>
      <c r="F22" s="88"/>
      <c r="G22" s="167">
        <v>-33</v>
      </c>
      <c r="H22" s="89"/>
      <c r="I22" s="163">
        <v>181660977.6</v>
      </c>
      <c r="J22" s="90"/>
      <c r="K22" s="163">
        <v>50592470</v>
      </c>
      <c r="L22" s="90"/>
      <c r="M22" s="163">
        <v>52259407.89</v>
      </c>
      <c r="N22" s="90"/>
      <c r="O22" s="163">
        <v>5101500</v>
      </c>
      <c r="P22" s="99"/>
      <c r="Q22" s="164">
        <f t="shared" si="0"/>
        <v>2.81</v>
      </c>
      <c r="R22" s="165">
        <v>39.5</v>
      </c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</row>
    <row r="23" spans="1:59" ht="18.75">
      <c r="A23" s="170" t="s">
        <v>145</v>
      </c>
      <c r="B23" s="93"/>
      <c r="C23" s="142" t="s">
        <v>146</v>
      </c>
      <c r="D23" s="87"/>
      <c r="E23" s="168" t="s">
        <v>188</v>
      </c>
      <c r="F23" s="88"/>
      <c r="G23" s="167">
        <v>-5</v>
      </c>
      <c r="H23" s="89"/>
      <c r="I23" s="163">
        <v>2097766.77</v>
      </c>
      <c r="J23" s="90"/>
      <c r="K23" s="163">
        <v>932257.78</v>
      </c>
      <c r="L23" s="90"/>
      <c r="M23" s="163">
        <v>1463846.94</v>
      </c>
      <c r="N23" s="90"/>
      <c r="O23" s="163">
        <v>36047.9</v>
      </c>
      <c r="P23" s="99"/>
      <c r="Q23" s="164">
        <f t="shared" si="0"/>
        <v>1.72</v>
      </c>
      <c r="R23" s="165">
        <v>20.2</v>
      </c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</row>
    <row r="24" spans="1:59" ht="18.75">
      <c r="A24" s="170" t="s">
        <v>115</v>
      </c>
      <c r="B24" s="93"/>
      <c r="C24" s="142" t="s">
        <v>99</v>
      </c>
      <c r="D24" s="87"/>
      <c r="E24" s="169" t="s">
        <v>189</v>
      </c>
      <c r="F24" s="88"/>
      <c r="G24" s="167">
        <v>-40</v>
      </c>
      <c r="H24" s="89"/>
      <c r="I24" s="163">
        <v>33041935.74</v>
      </c>
      <c r="J24" s="90"/>
      <c r="K24" s="55">
        <v>6604969.18</v>
      </c>
      <c r="L24" s="90"/>
      <c r="M24" s="163">
        <v>9310074.08</v>
      </c>
      <c r="N24" s="90"/>
      <c r="O24" s="55">
        <v>651660.65</v>
      </c>
      <c r="P24" s="156"/>
      <c r="Q24" s="164">
        <f t="shared" si="0"/>
        <v>1.97</v>
      </c>
      <c r="R24" s="95">
        <v>55.7</v>
      </c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</row>
    <row r="25" spans="1:59" ht="18.75">
      <c r="A25" s="170" t="s">
        <v>147</v>
      </c>
      <c r="B25" s="93"/>
      <c r="C25" s="142" t="s">
        <v>148</v>
      </c>
      <c r="D25" s="87"/>
      <c r="E25" s="168" t="s">
        <v>190</v>
      </c>
      <c r="F25" s="88"/>
      <c r="G25" s="167">
        <v>-160</v>
      </c>
      <c r="H25" s="89"/>
      <c r="I25" s="163">
        <v>75145608.39</v>
      </c>
      <c r="J25" s="90"/>
      <c r="K25" s="163">
        <v>97314325.93</v>
      </c>
      <c r="L25" s="90"/>
      <c r="M25" s="163">
        <v>112918721.28</v>
      </c>
      <c r="N25" s="90"/>
      <c r="O25" s="163">
        <v>2609846.29</v>
      </c>
      <c r="P25" s="99"/>
      <c r="Q25" s="164">
        <f t="shared" si="0"/>
        <v>3.47</v>
      </c>
      <c r="R25" s="165">
        <v>30.1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</row>
    <row r="26" spans="1:59" ht="18.75">
      <c r="A26" s="170" t="s">
        <v>149</v>
      </c>
      <c r="B26" s="93"/>
      <c r="C26" s="142" t="s">
        <v>150</v>
      </c>
      <c r="D26" s="87"/>
      <c r="E26" s="168" t="s">
        <v>192</v>
      </c>
      <c r="F26" s="88"/>
      <c r="G26" s="167">
        <v>-40</v>
      </c>
      <c r="H26" s="89"/>
      <c r="I26" s="163">
        <v>174291650.68</v>
      </c>
      <c r="J26" s="90"/>
      <c r="K26" s="163">
        <v>51022897</v>
      </c>
      <c r="L26" s="90"/>
      <c r="M26" s="163">
        <v>65649703.29</v>
      </c>
      <c r="N26" s="90"/>
      <c r="O26" s="163">
        <v>5863069</v>
      </c>
      <c r="P26" s="99"/>
      <c r="Q26" s="164">
        <f t="shared" si="0"/>
        <v>3.36</v>
      </c>
      <c r="R26" s="165">
        <v>34</v>
      </c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</row>
    <row r="27" spans="1:59" ht="18.75">
      <c r="A27" s="170" t="s">
        <v>116</v>
      </c>
      <c r="B27" s="93"/>
      <c r="C27" s="142" t="s">
        <v>100</v>
      </c>
      <c r="D27" s="96"/>
      <c r="E27" s="169" t="s">
        <v>191</v>
      </c>
      <c r="F27" s="88"/>
      <c r="G27" s="167">
        <v>0</v>
      </c>
      <c r="H27" s="89"/>
      <c r="I27" s="163">
        <v>98675778.56</v>
      </c>
      <c r="J27" s="90"/>
      <c r="K27" s="55">
        <v>24577291</v>
      </c>
      <c r="L27" s="90"/>
      <c r="M27" s="163">
        <v>23701282.22</v>
      </c>
      <c r="N27" s="90"/>
      <c r="O27" s="55">
        <v>2573433</v>
      </c>
      <c r="P27" s="156"/>
      <c r="Q27" s="164">
        <f t="shared" si="0"/>
        <v>2.61</v>
      </c>
      <c r="R27" s="95">
        <v>30</v>
      </c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</row>
    <row r="28" spans="1:59" ht="18.75">
      <c r="A28" s="170" t="s">
        <v>117</v>
      </c>
      <c r="B28" s="93"/>
      <c r="C28" s="142" t="s">
        <v>151</v>
      </c>
      <c r="D28" s="96"/>
      <c r="E28" s="169" t="s">
        <v>211</v>
      </c>
      <c r="F28" s="88"/>
      <c r="G28" s="167">
        <v>0</v>
      </c>
      <c r="H28" s="89"/>
      <c r="I28" s="163">
        <v>11160435.1</v>
      </c>
      <c r="J28" s="90"/>
      <c r="K28" s="55">
        <v>3677239</v>
      </c>
      <c r="L28" s="90"/>
      <c r="M28" s="163">
        <v>3817599.66</v>
      </c>
      <c r="N28" s="90"/>
      <c r="O28" s="55">
        <v>241340</v>
      </c>
      <c r="P28" s="156"/>
      <c r="Q28" s="164">
        <f t="shared" si="0"/>
        <v>2.16</v>
      </c>
      <c r="R28" s="95">
        <v>30.2</v>
      </c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</row>
    <row r="29" spans="1:59" ht="18.75">
      <c r="A29" s="170" t="s">
        <v>118</v>
      </c>
      <c r="B29" s="93"/>
      <c r="C29" s="142" t="s">
        <v>101</v>
      </c>
      <c r="D29" s="96"/>
      <c r="E29" s="168" t="s">
        <v>192</v>
      </c>
      <c r="F29" s="88"/>
      <c r="G29" s="167">
        <v>0</v>
      </c>
      <c r="H29" s="89"/>
      <c r="I29" s="163">
        <v>11641826.22</v>
      </c>
      <c r="J29" s="90"/>
      <c r="K29" s="163">
        <v>3063637</v>
      </c>
      <c r="L29" s="90"/>
      <c r="M29" s="163">
        <v>4748136.17</v>
      </c>
      <c r="N29" s="90"/>
      <c r="O29" s="163">
        <v>198329</v>
      </c>
      <c r="P29" s="99"/>
      <c r="Q29" s="164">
        <f t="shared" si="0"/>
        <v>1.7</v>
      </c>
      <c r="R29" s="165">
        <v>31.7</v>
      </c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</row>
    <row r="30" spans="1:59" s="128" customFormat="1" ht="18.75">
      <c r="A30" s="143" t="s">
        <v>88</v>
      </c>
      <c r="B30" s="121"/>
      <c r="C30" s="143"/>
      <c r="D30" s="122"/>
      <c r="E30" s="123"/>
      <c r="F30" s="123"/>
      <c r="G30" s="124"/>
      <c r="H30" s="125"/>
      <c r="I30" s="119">
        <f>SUM(I18:I29)</f>
        <v>916095085.17</v>
      </c>
      <c r="J30" s="119">
        <f>SUM(J18:J29)</f>
        <v>0</v>
      </c>
      <c r="K30" s="119">
        <f>SUM(K18:K29)</f>
        <v>386434232.32000005</v>
      </c>
      <c r="L30" s="119">
        <f>SUM(L18:L29)</f>
        <v>0</v>
      </c>
      <c r="M30" s="119">
        <f>SUM(M18:M29)</f>
        <v>424178213.47</v>
      </c>
      <c r="N30" s="119"/>
      <c r="O30" s="119">
        <f>SUM(O18:O29)</f>
        <v>25430685.25</v>
      </c>
      <c r="P30" s="131"/>
      <c r="Q30" s="120">
        <f>ROUND(O30/I30*100,2)</f>
        <v>2.78</v>
      </c>
      <c r="R30" s="127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</row>
    <row r="31" spans="1:59" ht="18.75">
      <c r="A31" s="142"/>
      <c r="B31" s="86"/>
      <c r="C31" s="142"/>
      <c r="D31" s="100"/>
      <c r="E31" s="88"/>
      <c r="F31" s="88"/>
      <c r="G31" s="94"/>
      <c r="H31" s="89"/>
      <c r="I31" s="101"/>
      <c r="J31" s="102"/>
      <c r="K31" s="67"/>
      <c r="L31" s="67"/>
      <c r="M31" s="67"/>
      <c r="N31" s="67"/>
      <c r="O31" s="67"/>
      <c r="P31" s="157"/>
      <c r="Q31" s="67"/>
      <c r="R31" s="95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</row>
    <row r="32" spans="1:59" ht="18.75">
      <c r="A32" s="145" t="s">
        <v>84</v>
      </c>
      <c r="B32" s="86"/>
      <c r="C32" s="142"/>
      <c r="D32" s="100"/>
      <c r="E32" s="88"/>
      <c r="F32" s="88"/>
      <c r="G32" s="94"/>
      <c r="H32" s="89"/>
      <c r="I32" s="101"/>
      <c r="J32" s="102"/>
      <c r="K32" s="67"/>
      <c r="L32" s="67"/>
      <c r="M32" s="67"/>
      <c r="N32" s="67"/>
      <c r="O32" s="67"/>
      <c r="P32" s="157"/>
      <c r="Q32" s="67"/>
      <c r="R32" s="95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</row>
    <row r="33" spans="1:59" ht="18.75">
      <c r="A33" s="170" t="s">
        <v>152</v>
      </c>
      <c r="B33" s="86"/>
      <c r="C33" s="142" t="s">
        <v>153</v>
      </c>
      <c r="D33" s="100"/>
      <c r="E33" s="168" t="s">
        <v>193</v>
      </c>
      <c r="F33" s="88"/>
      <c r="G33" s="167">
        <v>0</v>
      </c>
      <c r="H33" s="89"/>
      <c r="I33" s="163">
        <v>20016528.19</v>
      </c>
      <c r="J33" s="90"/>
      <c r="K33" s="163">
        <v>6823685.91</v>
      </c>
      <c r="L33" s="90"/>
      <c r="M33" s="163">
        <v>11512733.16</v>
      </c>
      <c r="N33" s="90"/>
      <c r="O33" s="163">
        <v>288256.95</v>
      </c>
      <c r="P33" s="99"/>
      <c r="Q33" s="164">
        <f aca="true" t="shared" si="1" ref="Q33:Q51">ROUND(O33/I33*100,2)</f>
        <v>1.44</v>
      </c>
      <c r="R33" s="165">
        <v>24.4</v>
      </c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</row>
    <row r="34" spans="1:59" ht="18.75">
      <c r="A34" s="170" t="s">
        <v>154</v>
      </c>
      <c r="B34" s="86"/>
      <c r="C34" s="142" t="s">
        <v>155</v>
      </c>
      <c r="D34" s="100"/>
      <c r="E34" s="168" t="s">
        <v>194</v>
      </c>
      <c r="F34" s="88"/>
      <c r="G34" s="167">
        <v>0</v>
      </c>
      <c r="H34" s="89"/>
      <c r="I34" s="163">
        <v>7933.28</v>
      </c>
      <c r="J34" s="90"/>
      <c r="K34" s="163">
        <v>1288.71</v>
      </c>
      <c r="L34" s="90"/>
      <c r="M34" s="163">
        <v>15849.01</v>
      </c>
      <c r="N34" s="90"/>
      <c r="O34" s="163">
        <v>0</v>
      </c>
      <c r="P34" s="99"/>
      <c r="Q34" s="164">
        <f t="shared" si="1"/>
        <v>0</v>
      </c>
      <c r="R34" s="165">
        <v>12.6</v>
      </c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</row>
    <row r="35" spans="1:59" ht="18.75">
      <c r="A35" s="170" t="s">
        <v>156</v>
      </c>
      <c r="B35" s="86"/>
      <c r="C35" s="142" t="s">
        <v>157</v>
      </c>
      <c r="D35" s="100"/>
      <c r="E35" s="168" t="s">
        <v>195</v>
      </c>
      <c r="F35" s="88"/>
      <c r="G35" s="167">
        <v>0</v>
      </c>
      <c r="H35" s="89"/>
      <c r="I35" s="163">
        <v>2994409.61</v>
      </c>
      <c r="J35" s="90"/>
      <c r="K35" s="163">
        <v>2855580.09</v>
      </c>
      <c r="L35" s="90"/>
      <c r="M35" s="163">
        <v>2994409.62</v>
      </c>
      <c r="N35" s="90"/>
      <c r="O35" s="163">
        <v>0</v>
      </c>
      <c r="P35" s="99"/>
      <c r="Q35" s="164">
        <f t="shared" si="1"/>
        <v>0</v>
      </c>
      <c r="R35" s="165">
        <v>0.5</v>
      </c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</row>
    <row r="36" spans="1:59" ht="18.75">
      <c r="A36" s="170">
        <v>391.3</v>
      </c>
      <c r="B36" s="86"/>
      <c r="C36" s="142" t="s">
        <v>158</v>
      </c>
      <c r="D36" s="100"/>
      <c r="E36" s="168" t="s">
        <v>196</v>
      </c>
      <c r="F36" s="88"/>
      <c r="G36" s="167">
        <v>0</v>
      </c>
      <c r="H36" s="89"/>
      <c r="I36" s="163">
        <v>3129482.49</v>
      </c>
      <c r="J36" s="90"/>
      <c r="K36" s="163">
        <v>2255432.17</v>
      </c>
      <c r="L36" s="90"/>
      <c r="M36" s="163">
        <v>1073696.78</v>
      </c>
      <c r="N36" s="90"/>
      <c r="O36" s="163">
        <v>1377593.3</v>
      </c>
      <c r="P36" s="99"/>
      <c r="Q36" s="164">
        <f t="shared" si="1"/>
        <v>44.02</v>
      </c>
      <c r="R36" s="165">
        <v>1.4</v>
      </c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</row>
    <row r="37" spans="1:59" ht="18.75">
      <c r="A37" s="170" t="s">
        <v>159</v>
      </c>
      <c r="B37" s="86"/>
      <c r="C37" s="142" t="s">
        <v>160</v>
      </c>
      <c r="D37" s="100"/>
      <c r="E37" s="168" t="s">
        <v>197</v>
      </c>
      <c r="F37" s="88"/>
      <c r="G37" s="167">
        <v>0</v>
      </c>
      <c r="H37" s="89"/>
      <c r="I37" s="163">
        <v>332876.1</v>
      </c>
      <c r="J37" s="90"/>
      <c r="K37" s="163">
        <v>187389.86</v>
      </c>
      <c r="L37" s="90"/>
      <c r="M37" s="163">
        <v>-118387.87</v>
      </c>
      <c r="N37" s="90"/>
      <c r="O37" s="163">
        <v>87782.36</v>
      </c>
      <c r="P37" s="99"/>
      <c r="Q37" s="164">
        <f t="shared" si="1"/>
        <v>26.37</v>
      </c>
      <c r="R37" s="165">
        <v>6.6</v>
      </c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</row>
    <row r="38" spans="1:59" ht="18.75">
      <c r="A38" s="170" t="s">
        <v>161</v>
      </c>
      <c r="B38" s="86"/>
      <c r="C38" s="142" t="s">
        <v>162</v>
      </c>
      <c r="D38" s="100"/>
      <c r="E38" s="168" t="s">
        <v>197</v>
      </c>
      <c r="F38" s="88"/>
      <c r="G38" s="167">
        <v>0</v>
      </c>
      <c r="H38" s="89"/>
      <c r="I38" s="163">
        <v>1830809.89</v>
      </c>
      <c r="J38" s="90"/>
      <c r="K38" s="163">
        <v>930934.14</v>
      </c>
      <c r="L38" s="90"/>
      <c r="M38" s="163">
        <v>214355.68</v>
      </c>
      <c r="N38" s="90"/>
      <c r="O38" s="163">
        <v>347893.69</v>
      </c>
      <c r="P38" s="99"/>
      <c r="Q38" s="164">
        <f t="shared" si="1"/>
        <v>19</v>
      </c>
      <c r="R38" s="165">
        <v>7.4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</row>
    <row r="39" spans="1:59" ht="18.75">
      <c r="A39" s="170">
        <v>392.1</v>
      </c>
      <c r="B39" s="86"/>
      <c r="C39" s="142" t="s">
        <v>102</v>
      </c>
      <c r="D39" s="100"/>
      <c r="E39" s="168" t="s">
        <v>198</v>
      </c>
      <c r="F39" s="88"/>
      <c r="G39" s="167">
        <v>10</v>
      </c>
      <c r="H39" s="89"/>
      <c r="I39" s="163">
        <v>321765.67</v>
      </c>
      <c r="J39" s="90"/>
      <c r="K39" s="163">
        <v>129353.53</v>
      </c>
      <c r="L39" s="90"/>
      <c r="M39" s="163">
        <v>181562.36</v>
      </c>
      <c r="N39" s="90"/>
      <c r="O39" s="163">
        <v>8665.06</v>
      </c>
      <c r="P39" s="99"/>
      <c r="Q39" s="164">
        <f t="shared" si="1"/>
        <v>2.69</v>
      </c>
      <c r="R39" s="165">
        <v>11.1</v>
      </c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</row>
    <row r="40" spans="1:59" ht="18.75">
      <c r="A40" s="170">
        <v>392.2</v>
      </c>
      <c r="B40" s="86"/>
      <c r="C40" s="142" t="s">
        <v>103</v>
      </c>
      <c r="D40" s="100"/>
      <c r="E40" s="168" t="s">
        <v>199</v>
      </c>
      <c r="F40" s="88"/>
      <c r="G40" s="167">
        <v>20</v>
      </c>
      <c r="H40" s="89"/>
      <c r="I40" s="163">
        <v>16815650.14</v>
      </c>
      <c r="J40" s="90"/>
      <c r="K40" s="163">
        <v>4313742.26</v>
      </c>
      <c r="L40" s="90"/>
      <c r="M40" s="163">
        <v>5757431.95</v>
      </c>
      <c r="N40" s="90"/>
      <c r="O40" s="163">
        <v>990541.37</v>
      </c>
      <c r="P40" s="99"/>
      <c r="Q40" s="164">
        <f t="shared" si="1"/>
        <v>5.89</v>
      </c>
      <c r="R40" s="165">
        <v>7.5</v>
      </c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</row>
    <row r="41" spans="1:59" ht="18.75">
      <c r="A41" s="170" t="s">
        <v>163</v>
      </c>
      <c r="B41" s="86"/>
      <c r="C41" s="142" t="s">
        <v>164</v>
      </c>
      <c r="D41" s="100"/>
      <c r="E41" s="168" t="s">
        <v>200</v>
      </c>
      <c r="F41" s="88"/>
      <c r="G41" s="167">
        <v>0</v>
      </c>
      <c r="H41" s="89"/>
      <c r="I41" s="163">
        <v>66925.21</v>
      </c>
      <c r="J41" s="90"/>
      <c r="K41" s="163">
        <v>46254.54</v>
      </c>
      <c r="L41" s="90"/>
      <c r="M41" s="163">
        <v>30027.82</v>
      </c>
      <c r="N41" s="90"/>
      <c r="O41" s="163">
        <v>5619.25</v>
      </c>
      <c r="P41" s="99"/>
      <c r="Q41" s="164">
        <f t="shared" si="1"/>
        <v>8.4</v>
      </c>
      <c r="R41" s="165">
        <v>9.3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</row>
    <row r="42" spans="1:59" ht="18.75">
      <c r="A42" s="170" t="s">
        <v>165</v>
      </c>
      <c r="B42" s="86"/>
      <c r="C42" s="142" t="s">
        <v>105</v>
      </c>
      <c r="D42" s="100"/>
      <c r="E42" s="168" t="s">
        <v>123</v>
      </c>
      <c r="F42" s="88"/>
      <c r="G42" s="167">
        <v>0</v>
      </c>
      <c r="H42" s="89"/>
      <c r="I42" s="163">
        <v>8836243.78</v>
      </c>
      <c r="J42" s="90"/>
      <c r="K42" s="163">
        <v>3553293.54</v>
      </c>
      <c r="L42" s="90"/>
      <c r="M42" s="163">
        <v>2276264.39</v>
      </c>
      <c r="N42" s="90"/>
      <c r="O42" s="163">
        <v>941518.86</v>
      </c>
      <c r="P42" s="99"/>
      <c r="Q42" s="164">
        <f t="shared" si="1"/>
        <v>10.66</v>
      </c>
      <c r="R42" s="165">
        <v>12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</row>
    <row r="43" spans="1:59" ht="18.75">
      <c r="A43" s="170" t="s">
        <v>166</v>
      </c>
      <c r="B43" s="86"/>
      <c r="C43" s="142" t="s">
        <v>167</v>
      </c>
      <c r="D43" s="100"/>
      <c r="E43" s="168" t="s">
        <v>201</v>
      </c>
      <c r="F43" s="88"/>
      <c r="G43" s="167">
        <v>0</v>
      </c>
      <c r="H43" s="89"/>
      <c r="I43" s="163">
        <v>131231.02</v>
      </c>
      <c r="J43" s="90"/>
      <c r="K43" s="163">
        <v>112484.42</v>
      </c>
      <c r="L43" s="90"/>
      <c r="M43" s="163">
        <v>120288.42</v>
      </c>
      <c r="N43" s="90"/>
      <c r="O43" s="163">
        <v>1994.3</v>
      </c>
      <c r="P43" s="99"/>
      <c r="Q43" s="164">
        <f t="shared" si="1"/>
        <v>1.52</v>
      </c>
      <c r="R43" s="165">
        <v>4.4</v>
      </c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</row>
    <row r="44" spans="1:59" ht="18.75">
      <c r="A44" s="170" t="s">
        <v>168</v>
      </c>
      <c r="B44" s="86"/>
      <c r="C44" s="142" t="s">
        <v>169</v>
      </c>
      <c r="D44" s="100"/>
      <c r="E44" s="168" t="s">
        <v>123</v>
      </c>
      <c r="F44" s="88"/>
      <c r="G44" s="167">
        <v>0</v>
      </c>
      <c r="H44" s="89"/>
      <c r="I44" s="163">
        <v>119908.16</v>
      </c>
      <c r="J44" s="90"/>
      <c r="K44" s="163">
        <v>90263.91</v>
      </c>
      <c r="L44" s="90"/>
      <c r="M44" s="163">
        <v>64580.51</v>
      </c>
      <c r="N44" s="90"/>
      <c r="O44" s="163">
        <v>17447.61</v>
      </c>
      <c r="P44" s="99"/>
      <c r="Q44" s="164">
        <f t="shared" si="1"/>
        <v>14.55</v>
      </c>
      <c r="R44" s="165">
        <v>4.9</v>
      </c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</row>
    <row r="45" spans="1:59" ht="18.75">
      <c r="A45" s="170">
        <v>396.1</v>
      </c>
      <c r="B45" s="86"/>
      <c r="C45" s="142" t="s">
        <v>170</v>
      </c>
      <c r="D45" s="100"/>
      <c r="E45" s="168" t="s">
        <v>202</v>
      </c>
      <c r="F45" s="88"/>
      <c r="G45" s="167">
        <v>35</v>
      </c>
      <c r="H45" s="89"/>
      <c r="I45" s="163">
        <v>959324.67</v>
      </c>
      <c r="J45" s="90"/>
      <c r="K45" s="163">
        <v>159774</v>
      </c>
      <c r="L45" s="90"/>
      <c r="M45" s="163">
        <v>227140.94</v>
      </c>
      <c r="N45" s="90"/>
      <c r="O45" s="163">
        <v>25078</v>
      </c>
      <c r="P45" s="99"/>
      <c r="Q45" s="164">
        <f t="shared" si="1"/>
        <v>2.61</v>
      </c>
      <c r="R45" s="165">
        <v>14.9</v>
      </c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</row>
    <row r="46" spans="1:59" ht="18.75">
      <c r="A46" s="170">
        <v>396.2</v>
      </c>
      <c r="B46" s="86"/>
      <c r="C46" s="142" t="s">
        <v>104</v>
      </c>
      <c r="D46" s="100"/>
      <c r="E46" s="168" t="s">
        <v>203</v>
      </c>
      <c r="F46" s="88"/>
      <c r="G46" s="167">
        <v>35</v>
      </c>
      <c r="H46" s="89"/>
      <c r="I46" s="163">
        <v>4030055.43</v>
      </c>
      <c r="J46" s="90"/>
      <c r="K46" s="163">
        <v>312148.32</v>
      </c>
      <c r="L46" s="90"/>
      <c r="M46" s="163">
        <v>-889289.75</v>
      </c>
      <c r="N46" s="90"/>
      <c r="O46" s="163">
        <v>388281.74</v>
      </c>
      <c r="P46" s="99"/>
      <c r="Q46" s="164">
        <f t="shared" si="1"/>
        <v>9.63</v>
      </c>
      <c r="R46" s="165">
        <v>13.2</v>
      </c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</row>
    <row r="47" spans="1:59" ht="18.75">
      <c r="A47" s="170" t="s">
        <v>171</v>
      </c>
      <c r="B47" s="86"/>
      <c r="C47" s="142" t="s">
        <v>175</v>
      </c>
      <c r="D47" s="100"/>
      <c r="E47" s="168" t="s">
        <v>197</v>
      </c>
      <c r="F47" s="88"/>
      <c r="G47" s="167">
        <v>0</v>
      </c>
      <c r="H47" s="89"/>
      <c r="I47" s="163">
        <v>385135.06</v>
      </c>
      <c r="J47" s="90"/>
      <c r="K47" s="163">
        <v>243338.27</v>
      </c>
      <c r="L47" s="90"/>
      <c r="M47" s="163">
        <v>236357.32</v>
      </c>
      <c r="N47" s="90"/>
      <c r="O47" s="163">
        <v>20617.52</v>
      </c>
      <c r="P47" s="99"/>
      <c r="Q47" s="164">
        <f t="shared" si="1"/>
        <v>5.35</v>
      </c>
      <c r="R47" s="165">
        <v>5.5</v>
      </c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</row>
    <row r="48" spans="1:59" ht="18.75">
      <c r="A48" s="170" t="s">
        <v>172</v>
      </c>
      <c r="B48" s="86"/>
      <c r="C48" s="142" t="s">
        <v>176</v>
      </c>
      <c r="D48" s="100"/>
      <c r="E48" s="168" t="s">
        <v>195</v>
      </c>
      <c r="F48" s="88"/>
      <c r="G48" s="167">
        <v>0</v>
      </c>
      <c r="H48" s="89"/>
      <c r="I48" s="163">
        <v>4998746.67</v>
      </c>
      <c r="J48" s="90"/>
      <c r="K48" s="163">
        <v>3829317.91</v>
      </c>
      <c r="L48" s="90"/>
      <c r="M48" s="163">
        <v>3758908.66</v>
      </c>
      <c r="N48" s="90"/>
      <c r="O48" s="163">
        <v>276304.39</v>
      </c>
      <c r="P48" s="99"/>
      <c r="Q48" s="164">
        <f t="shared" si="1"/>
        <v>5.53</v>
      </c>
      <c r="R48" s="165">
        <v>2.3</v>
      </c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</row>
    <row r="49" spans="1:59" ht="18.75">
      <c r="A49" s="170" t="s">
        <v>173</v>
      </c>
      <c r="B49" s="86"/>
      <c r="C49" s="142" t="s">
        <v>177</v>
      </c>
      <c r="D49" s="100"/>
      <c r="E49" s="168" t="s">
        <v>195</v>
      </c>
      <c r="F49" s="88"/>
      <c r="G49" s="167">
        <v>0</v>
      </c>
      <c r="H49" s="89"/>
      <c r="I49" s="163">
        <v>535709.81</v>
      </c>
      <c r="J49" s="90"/>
      <c r="K49" s="163">
        <v>388623.85</v>
      </c>
      <c r="L49" s="90"/>
      <c r="M49" s="163">
        <v>243941.6</v>
      </c>
      <c r="N49" s="90"/>
      <c r="O49" s="163">
        <v>115815.98</v>
      </c>
      <c r="P49" s="99"/>
      <c r="Q49" s="164">
        <f t="shared" si="1"/>
        <v>21.62</v>
      </c>
      <c r="R49" s="165">
        <v>2.7</v>
      </c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</row>
    <row r="50" spans="1:59" ht="18.75">
      <c r="A50" s="170" t="s">
        <v>174</v>
      </c>
      <c r="B50" s="86"/>
      <c r="C50" s="142" t="s">
        <v>178</v>
      </c>
      <c r="D50" s="100"/>
      <c r="E50" s="168" t="s">
        <v>197</v>
      </c>
      <c r="F50" s="88"/>
      <c r="G50" s="167">
        <v>0</v>
      </c>
      <c r="H50" s="89"/>
      <c r="I50" s="163">
        <v>1240360.02</v>
      </c>
      <c r="J50" s="90"/>
      <c r="K50" s="163">
        <v>423996.43</v>
      </c>
      <c r="L50" s="90"/>
      <c r="M50" s="163">
        <v>386096.84</v>
      </c>
      <c r="N50" s="90"/>
      <c r="O50" s="163">
        <v>86712</v>
      </c>
      <c r="P50" s="99"/>
      <c r="Q50" s="164">
        <f t="shared" si="1"/>
        <v>6.99</v>
      </c>
      <c r="R50" s="165">
        <v>9.9</v>
      </c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</row>
    <row r="51" spans="1:59" ht="18.75">
      <c r="A51" s="170" t="s">
        <v>119</v>
      </c>
      <c r="B51" s="86"/>
      <c r="C51" s="142" t="s">
        <v>106</v>
      </c>
      <c r="D51" s="100"/>
      <c r="E51" s="168" t="s">
        <v>124</v>
      </c>
      <c r="F51" s="88"/>
      <c r="G51" s="167">
        <v>0</v>
      </c>
      <c r="H51" s="89"/>
      <c r="I51" s="163">
        <v>80967.67</v>
      </c>
      <c r="J51" s="90"/>
      <c r="K51" s="163">
        <v>21763.42</v>
      </c>
      <c r="L51" s="90"/>
      <c r="M51" s="163">
        <v>17002.21</v>
      </c>
      <c r="N51" s="90"/>
      <c r="O51" s="163">
        <v>3524.75</v>
      </c>
      <c r="P51" s="99"/>
      <c r="Q51" s="164">
        <f t="shared" si="1"/>
        <v>4.35</v>
      </c>
      <c r="R51" s="165">
        <v>18.3</v>
      </c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</row>
    <row r="52" spans="1:59" s="128" customFormat="1" ht="18.75">
      <c r="A52" s="143" t="s">
        <v>85</v>
      </c>
      <c r="B52" s="130"/>
      <c r="C52" s="144"/>
      <c r="D52" s="131"/>
      <c r="E52" s="123"/>
      <c r="F52" s="123"/>
      <c r="G52" s="129"/>
      <c r="H52" s="125"/>
      <c r="I52" s="132">
        <f>SUM(I33:I51)</f>
        <v>66834062.87000002</v>
      </c>
      <c r="J52" s="132">
        <f>SUM(J33:J51)</f>
        <v>0</v>
      </c>
      <c r="K52" s="132">
        <f>SUM(K33:K51)</f>
        <v>26678665.280000005</v>
      </c>
      <c r="L52" s="132">
        <f>SUM(L33:L51)</f>
        <v>0</v>
      </c>
      <c r="M52" s="132">
        <f>SUM(M33:M51)</f>
        <v>28102969.650000006</v>
      </c>
      <c r="N52" s="133"/>
      <c r="O52" s="132">
        <f>SUM(O33:O51)</f>
        <v>4983647.13</v>
      </c>
      <c r="P52" s="158"/>
      <c r="Q52" s="120">
        <f>ROUND(O52/I52*100,2)</f>
        <v>7.46</v>
      </c>
      <c r="R52" s="127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</row>
    <row r="53" spans="1:59" ht="18.75">
      <c r="A53" s="142"/>
      <c r="B53" s="86"/>
      <c r="C53" s="142"/>
      <c r="D53" s="100"/>
      <c r="E53" s="88"/>
      <c r="F53" s="88"/>
      <c r="H53" s="89"/>
      <c r="I53" s="101"/>
      <c r="J53" s="102"/>
      <c r="K53" s="67"/>
      <c r="L53" s="67"/>
      <c r="M53" s="67"/>
      <c r="N53" s="67"/>
      <c r="O53" s="67"/>
      <c r="P53" s="157"/>
      <c r="Q53" s="67"/>
      <c r="R53" s="95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</row>
    <row r="54" spans="1:59" s="140" customFormat="1" ht="19.5" thickBot="1">
      <c r="A54" s="147" t="s">
        <v>89</v>
      </c>
      <c r="B54" s="134"/>
      <c r="C54" s="147"/>
      <c r="D54" s="135"/>
      <c r="E54" s="136"/>
      <c r="F54" s="136"/>
      <c r="G54" s="137"/>
      <c r="H54" s="138"/>
      <c r="I54" s="103">
        <f>I15+I30+I52</f>
        <v>1006307716.9599999</v>
      </c>
      <c r="J54" s="103">
        <f>J15+J30+J52</f>
        <v>0</v>
      </c>
      <c r="K54" s="103">
        <f>K15+K30+K52</f>
        <v>427624014.6500001</v>
      </c>
      <c r="L54" s="103">
        <f>L15+L30+L52</f>
        <v>0</v>
      </c>
      <c r="M54" s="103">
        <f>M15+M30+M52</f>
        <v>467988240.6600001</v>
      </c>
      <c r="N54" s="139"/>
      <c r="O54" s="103">
        <f>O15+O30+O52</f>
        <v>30761341.68</v>
      </c>
      <c r="P54" s="159"/>
      <c r="Q54" s="104">
        <f>ROUND(O54/I54*100,2)</f>
        <v>3.06</v>
      </c>
      <c r="R54" s="150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</row>
    <row r="55" spans="1:59" ht="19.5" thickTop="1">
      <c r="A55" s="142"/>
      <c r="B55" s="86"/>
      <c r="C55" s="142"/>
      <c r="D55" s="87"/>
      <c r="E55" s="88"/>
      <c r="F55" s="88"/>
      <c r="H55" s="89"/>
      <c r="I55" s="105"/>
      <c r="J55" s="90"/>
      <c r="K55" s="91"/>
      <c r="L55" s="90"/>
      <c r="M55" s="90"/>
      <c r="N55" s="90"/>
      <c r="O55" s="91"/>
      <c r="Q55" s="62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</row>
    <row r="56" spans="1:59" ht="18.75">
      <c r="A56" s="151" t="s">
        <v>95</v>
      </c>
      <c r="B56" s="116"/>
      <c r="C56" s="116"/>
      <c r="D56" s="116"/>
      <c r="E56" s="117"/>
      <c r="F56" s="117"/>
      <c r="G56" s="117"/>
      <c r="H56" s="118"/>
      <c r="I56" s="141"/>
      <c r="J56" s="90"/>
      <c r="K56" s="91"/>
      <c r="L56" s="90"/>
      <c r="M56" s="90"/>
      <c r="N56" s="90"/>
      <c r="O56" s="91"/>
      <c r="Q56" s="85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</row>
    <row r="57" spans="1:59" ht="18.75">
      <c r="A57" s="92">
        <v>301</v>
      </c>
      <c r="C57" s="142" t="s">
        <v>128</v>
      </c>
      <c r="D57" s="87"/>
      <c r="E57" s="88"/>
      <c r="F57" s="88"/>
      <c r="G57" s="88"/>
      <c r="H57" s="89"/>
      <c r="I57" s="105">
        <v>152066.08</v>
      </c>
      <c r="J57" s="179"/>
      <c r="K57" s="180"/>
      <c r="L57" s="179"/>
      <c r="M57" s="181">
        <v>0</v>
      </c>
      <c r="N57" s="90"/>
      <c r="O57" s="91"/>
      <c r="Q57" s="85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</row>
    <row r="58" spans="1:59" ht="18.75">
      <c r="A58" s="92">
        <v>302</v>
      </c>
      <c r="C58" s="142" t="s">
        <v>129</v>
      </c>
      <c r="D58" s="87"/>
      <c r="E58" s="88"/>
      <c r="F58" s="88"/>
      <c r="G58" s="88"/>
      <c r="H58" s="89"/>
      <c r="I58" s="105">
        <v>211824.67</v>
      </c>
      <c r="J58" s="90"/>
      <c r="K58" s="91"/>
      <c r="L58" s="90"/>
      <c r="M58" s="90">
        <v>211824.79</v>
      </c>
      <c r="N58" s="90"/>
      <c r="O58" s="91"/>
      <c r="Q58" s="85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</row>
    <row r="59" spans="1:59" ht="18.75">
      <c r="A59" s="92">
        <v>303</v>
      </c>
      <c r="C59" s="142" t="s">
        <v>130</v>
      </c>
      <c r="D59" s="87"/>
      <c r="E59" s="88"/>
      <c r="F59" s="88"/>
      <c r="G59" s="88"/>
      <c r="H59" s="88"/>
      <c r="I59" s="105">
        <v>44171295.02</v>
      </c>
      <c r="J59" s="88"/>
      <c r="K59" s="91"/>
      <c r="L59" s="90"/>
      <c r="M59" s="90">
        <v>17326335.18</v>
      </c>
      <c r="N59" s="90"/>
      <c r="O59" s="91"/>
      <c r="Q59" s="85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</row>
    <row r="60" spans="1:59" ht="18.75">
      <c r="A60" s="92">
        <v>365.1</v>
      </c>
      <c r="C60" s="142" t="s">
        <v>131</v>
      </c>
      <c r="D60" s="87"/>
      <c r="E60" s="88"/>
      <c r="F60" s="88"/>
      <c r="G60" s="88"/>
      <c r="H60" s="88"/>
      <c r="I60" s="105">
        <v>224535.51</v>
      </c>
      <c r="J60" s="88"/>
      <c r="K60" s="91"/>
      <c r="L60" s="90"/>
      <c r="M60" s="105">
        <v>0</v>
      </c>
      <c r="N60" s="90"/>
      <c r="O60" s="91"/>
      <c r="Q60" s="85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</row>
    <row r="61" spans="1:59" ht="18.75">
      <c r="A61" s="92">
        <v>372</v>
      </c>
      <c r="C61" s="142" t="s">
        <v>132</v>
      </c>
      <c r="D61" s="87"/>
      <c r="E61" s="88"/>
      <c r="F61" s="88"/>
      <c r="G61" s="88"/>
      <c r="H61" s="88"/>
      <c r="I61" s="105">
        <v>87719.71</v>
      </c>
      <c r="J61" s="88"/>
      <c r="K61" s="91"/>
      <c r="L61" s="90"/>
      <c r="M61" s="90">
        <v>31955.28</v>
      </c>
      <c r="N61" s="90"/>
      <c r="O61" s="91"/>
      <c r="Q61" s="85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</row>
    <row r="62" spans="1:59" ht="18.75">
      <c r="A62" s="92">
        <v>374</v>
      </c>
      <c r="C62" s="142" t="s">
        <v>133</v>
      </c>
      <c r="D62" s="87"/>
      <c r="E62" s="88"/>
      <c r="F62" s="88"/>
      <c r="G62" s="88"/>
      <c r="H62" s="88"/>
      <c r="I62" s="105">
        <v>506463.91</v>
      </c>
      <c r="J62" s="88"/>
      <c r="K62" s="91"/>
      <c r="L62" s="90"/>
      <c r="M62" s="90">
        <v>183.54</v>
      </c>
      <c r="N62" s="90"/>
      <c r="O62" s="91"/>
      <c r="Q62" s="85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</row>
    <row r="63" spans="1:59" ht="18.75">
      <c r="A63" s="92">
        <v>375.2</v>
      </c>
      <c r="C63" s="142" t="s">
        <v>205</v>
      </c>
      <c r="D63" s="87"/>
      <c r="E63" s="88"/>
      <c r="F63" s="88"/>
      <c r="G63" s="88"/>
      <c r="H63" s="88"/>
      <c r="I63" s="105">
        <v>0</v>
      </c>
      <c r="J63" s="88"/>
      <c r="K63" s="91"/>
      <c r="L63" s="90"/>
      <c r="M63" s="90">
        <v>-655.47</v>
      </c>
      <c r="N63" s="90"/>
      <c r="O63" s="91"/>
      <c r="Q63" s="85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</row>
    <row r="64" spans="1:59" ht="18.75">
      <c r="A64" s="92">
        <v>386</v>
      </c>
      <c r="C64" s="142" t="s">
        <v>206</v>
      </c>
      <c r="D64" s="87"/>
      <c r="E64" s="88"/>
      <c r="F64" s="88"/>
      <c r="G64" s="88"/>
      <c r="H64" s="88"/>
      <c r="I64" s="105">
        <v>0</v>
      </c>
      <c r="J64" s="88"/>
      <c r="K64" s="91"/>
      <c r="L64" s="90"/>
      <c r="M64" s="90">
        <v>-561.84</v>
      </c>
      <c r="N64" s="90"/>
      <c r="O64" s="91"/>
      <c r="Q64" s="85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</row>
    <row r="65" spans="1:59" ht="18.75">
      <c r="A65" s="92">
        <v>388</v>
      </c>
      <c r="C65" s="142" t="s">
        <v>134</v>
      </c>
      <c r="D65" s="87"/>
      <c r="E65" s="88"/>
      <c r="F65" s="88"/>
      <c r="G65" s="88"/>
      <c r="H65" s="88"/>
      <c r="I65" s="105">
        <v>22097038.48</v>
      </c>
      <c r="J65" s="88"/>
      <c r="K65" s="91"/>
      <c r="L65" s="90"/>
      <c r="M65" s="90">
        <v>4372545.04</v>
      </c>
      <c r="N65" s="90"/>
      <c r="O65" s="91"/>
      <c r="Q65" s="85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</row>
    <row r="66" spans="1:59" ht="18.75">
      <c r="A66" s="92">
        <v>389</v>
      </c>
      <c r="C66" s="142" t="s">
        <v>135</v>
      </c>
      <c r="D66" s="87"/>
      <c r="E66" s="88"/>
      <c r="F66" s="88"/>
      <c r="G66" s="88"/>
      <c r="H66" s="88"/>
      <c r="I66" s="97">
        <v>3468083.56</v>
      </c>
      <c r="J66" s="88"/>
      <c r="K66" s="91"/>
      <c r="L66" s="90"/>
      <c r="M66" s="90">
        <v>1006014.96</v>
      </c>
      <c r="N66" s="90"/>
      <c r="O66" s="91"/>
      <c r="Q66" s="85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</row>
    <row r="67" spans="1:59" ht="19.5" thickBot="1">
      <c r="A67" s="147" t="s">
        <v>96</v>
      </c>
      <c r="B67" s="152"/>
      <c r="C67" s="153"/>
      <c r="D67" s="135"/>
      <c r="E67" s="136"/>
      <c r="F67" s="136"/>
      <c r="G67" s="136"/>
      <c r="H67" s="136"/>
      <c r="I67" s="107">
        <f>I54+I57+I58+I59+I66+I60+I65+I61+I62+I63+I64</f>
        <v>1077226743.8999999</v>
      </c>
      <c r="J67" s="136"/>
      <c r="K67" s="182"/>
      <c r="L67" s="139"/>
      <c r="M67" s="107">
        <f>M54+M57+M58+M59+M66+M60+M65+M61+M62+M63+M64</f>
        <v>490935882.1400001</v>
      </c>
      <c r="N67" s="90"/>
      <c r="O67" s="91"/>
      <c r="Q67" s="85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</row>
    <row r="68" spans="1:59" ht="19.5" thickTop="1">
      <c r="A68" s="145"/>
      <c r="C68" s="146"/>
      <c r="D68" s="96"/>
      <c r="E68" s="88"/>
      <c r="F68" s="88"/>
      <c r="G68" s="88"/>
      <c r="H68" s="88"/>
      <c r="I68" s="97"/>
      <c r="J68" s="88"/>
      <c r="K68" s="91"/>
      <c r="L68" s="90"/>
      <c r="M68" s="90"/>
      <c r="N68" s="90"/>
      <c r="O68" s="91"/>
      <c r="Q68" s="85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</row>
    <row r="69" spans="1:59" ht="19.5">
      <c r="A69" s="92"/>
      <c r="B69" s="183"/>
      <c r="C69" s="183"/>
      <c r="D69" s="87"/>
      <c r="E69" s="88"/>
      <c r="F69" s="88"/>
      <c r="G69" s="88"/>
      <c r="H69" s="88"/>
      <c r="I69" s="88"/>
      <c r="J69" s="88"/>
      <c r="K69" s="91"/>
      <c r="L69" s="90"/>
      <c r="M69" s="90"/>
      <c r="N69" s="90"/>
      <c r="O69" s="91"/>
      <c r="Q69" s="85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</row>
    <row r="70" spans="1:59" ht="18.75">
      <c r="A70" s="148"/>
      <c r="B70" s="155"/>
      <c r="D70" s="87"/>
      <c r="E70" s="88"/>
      <c r="F70" s="88"/>
      <c r="G70" s="88"/>
      <c r="H70" s="88"/>
      <c r="I70" s="88"/>
      <c r="J70" s="88"/>
      <c r="K70" s="91"/>
      <c r="L70" s="90"/>
      <c r="M70" s="90"/>
      <c r="N70" s="90"/>
      <c r="O70" s="91"/>
      <c r="Q70" s="85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</row>
    <row r="71" spans="1:17" ht="17.25">
      <c r="A71" s="148"/>
      <c r="B71" s="155"/>
      <c r="D71" s="87"/>
      <c r="E71" s="88"/>
      <c r="F71" s="88"/>
      <c r="G71" s="88"/>
      <c r="H71" s="88"/>
      <c r="I71" s="88"/>
      <c r="J71" s="88"/>
      <c r="K71" s="91"/>
      <c r="L71" s="90"/>
      <c r="M71" s="90"/>
      <c r="N71" s="90"/>
      <c r="O71" s="91"/>
      <c r="Q71" s="85"/>
    </row>
    <row r="72" spans="1:17" ht="17.25">
      <c r="A72" s="148"/>
      <c r="B72" s="155"/>
      <c r="D72" s="87"/>
      <c r="E72" s="88"/>
      <c r="F72" s="88"/>
      <c r="G72" s="88"/>
      <c r="H72" s="89"/>
      <c r="I72" s="105"/>
      <c r="J72" s="90"/>
      <c r="K72" s="91"/>
      <c r="L72" s="90"/>
      <c r="M72" s="90"/>
      <c r="N72" s="90"/>
      <c r="O72" s="91"/>
      <c r="Q72" s="85"/>
    </row>
    <row r="73" spans="1:17" ht="17.25">
      <c r="A73" s="148"/>
      <c r="B73" s="155"/>
      <c r="D73" s="87"/>
      <c r="E73" s="88"/>
      <c r="F73" s="88"/>
      <c r="G73" s="88"/>
      <c r="H73" s="89"/>
      <c r="I73" s="105"/>
      <c r="J73" s="90"/>
      <c r="K73" s="91"/>
      <c r="L73" s="90"/>
      <c r="M73" s="90"/>
      <c r="N73" s="90"/>
      <c r="O73" s="91"/>
      <c r="Q73" s="85"/>
    </row>
    <row r="74" spans="1:17" ht="17.25">
      <c r="A74" s="148"/>
      <c r="B74" s="99"/>
      <c r="D74" s="87"/>
      <c r="E74" s="88"/>
      <c r="F74" s="88"/>
      <c r="G74" s="88"/>
      <c r="H74" s="89"/>
      <c r="I74" s="105"/>
      <c r="J74" s="90"/>
      <c r="K74" s="91"/>
      <c r="L74" s="90"/>
      <c r="M74" s="90"/>
      <c r="N74" s="90"/>
      <c r="O74" s="91"/>
      <c r="Q74" s="85"/>
    </row>
    <row r="75" spans="1:17" ht="17.25">
      <c r="A75" s="148"/>
      <c r="B75" s="99"/>
      <c r="D75" s="87"/>
      <c r="E75" s="88"/>
      <c r="F75" s="88"/>
      <c r="G75" s="88"/>
      <c r="H75" s="89"/>
      <c r="I75" s="105"/>
      <c r="J75" s="90"/>
      <c r="K75" s="91"/>
      <c r="L75" s="90"/>
      <c r="M75" s="90"/>
      <c r="N75" s="90"/>
      <c r="O75" s="91"/>
      <c r="Q75" s="85"/>
    </row>
    <row r="76" spans="1:17" ht="17.25">
      <c r="A76" s="148"/>
      <c r="D76" s="87"/>
      <c r="E76" s="88"/>
      <c r="F76" s="88"/>
      <c r="G76" s="88"/>
      <c r="H76" s="89"/>
      <c r="I76" s="105"/>
      <c r="J76" s="90"/>
      <c r="K76" s="91"/>
      <c r="L76" s="90"/>
      <c r="M76" s="90"/>
      <c r="N76" s="90"/>
      <c r="O76" s="91"/>
      <c r="Q76" s="85"/>
    </row>
    <row r="77" spans="1:17" ht="17.25">
      <c r="A77" s="148"/>
      <c r="D77" s="87"/>
      <c r="E77" s="88"/>
      <c r="F77" s="88"/>
      <c r="G77" s="88"/>
      <c r="H77" s="89"/>
      <c r="I77" s="105"/>
      <c r="J77" s="90"/>
      <c r="K77" s="91"/>
      <c r="L77" s="90"/>
      <c r="M77" s="90"/>
      <c r="N77" s="90"/>
      <c r="O77" s="91"/>
      <c r="Q77" s="85"/>
    </row>
    <row r="78" spans="1:17" ht="17.25">
      <c r="A78" s="148"/>
      <c r="D78" s="87"/>
      <c r="E78" s="88"/>
      <c r="F78" s="88"/>
      <c r="G78" s="88"/>
      <c r="H78" s="89"/>
      <c r="I78" s="105"/>
      <c r="J78" s="90"/>
      <c r="K78" s="91"/>
      <c r="L78" s="90"/>
      <c r="M78" s="90"/>
      <c r="N78" s="90"/>
      <c r="O78" s="91"/>
      <c r="Q78" s="85"/>
    </row>
    <row r="79" spans="1:17" ht="17.25">
      <c r="A79" s="149"/>
      <c r="C79" s="100"/>
      <c r="D79" s="100"/>
      <c r="E79" s="88"/>
      <c r="F79" s="88"/>
      <c r="G79" s="88"/>
      <c r="H79" s="89"/>
      <c r="I79" s="101"/>
      <c r="J79" s="102"/>
      <c r="K79" s="98"/>
      <c r="L79" s="102"/>
      <c r="M79" s="102"/>
      <c r="N79" s="102"/>
      <c r="O79" s="98"/>
      <c r="Q79" s="106"/>
    </row>
    <row r="80" spans="1:17" ht="17.25">
      <c r="A80" s="100"/>
      <c r="D80" s="81"/>
      <c r="I80" s="101"/>
      <c r="J80" s="102"/>
      <c r="K80" s="98"/>
      <c r="L80" s="102"/>
      <c r="M80" s="102"/>
      <c r="N80" s="102"/>
      <c r="O80" s="98"/>
      <c r="Q80" s="108"/>
    </row>
    <row r="81" spans="4:15" ht="17.25">
      <c r="D81" s="81"/>
      <c r="I81" s="105"/>
      <c r="J81" s="90"/>
      <c r="K81" s="109"/>
      <c r="L81" s="90"/>
      <c r="M81" s="90"/>
      <c r="N81" s="90"/>
      <c r="O81" s="91"/>
    </row>
    <row r="82" spans="1:15" ht="17.25">
      <c r="A82" s="110"/>
      <c r="B82" s="110"/>
      <c r="D82" s="81"/>
      <c r="I82" s="105"/>
      <c r="J82" s="90"/>
      <c r="K82" s="91"/>
      <c r="L82" s="90"/>
      <c r="M82" s="90"/>
      <c r="N82" s="90"/>
      <c r="O82" s="91"/>
    </row>
    <row r="83" spans="1:17" ht="17.25">
      <c r="A83" s="149"/>
      <c r="B83" s="111"/>
      <c r="D83" s="87"/>
      <c r="E83" s="88"/>
      <c r="F83" s="88"/>
      <c r="G83" s="88"/>
      <c r="I83" s="105"/>
      <c r="J83" s="90"/>
      <c r="K83" s="91"/>
      <c r="L83" s="90"/>
      <c r="M83" s="90"/>
      <c r="N83" s="90"/>
      <c r="O83" s="91"/>
      <c r="Q83" s="85"/>
    </row>
    <row r="84" spans="1:17" ht="17.25">
      <c r="A84" s="149"/>
      <c r="B84" s="111"/>
      <c r="D84" s="87"/>
      <c r="E84" s="88"/>
      <c r="F84" s="88"/>
      <c r="G84" s="88"/>
      <c r="I84" s="105"/>
      <c r="J84" s="90"/>
      <c r="K84" s="91"/>
      <c r="L84" s="90"/>
      <c r="M84" s="90"/>
      <c r="N84" s="90"/>
      <c r="O84" s="91"/>
      <c r="Q84" s="85"/>
    </row>
    <row r="85" spans="1:17" ht="17.25">
      <c r="A85" s="149"/>
      <c r="B85" s="111"/>
      <c r="D85" s="87"/>
      <c r="E85" s="88"/>
      <c r="F85" s="88"/>
      <c r="G85" s="88"/>
      <c r="I85" s="105"/>
      <c r="J85" s="90"/>
      <c r="K85" s="91"/>
      <c r="L85" s="90"/>
      <c r="M85" s="90"/>
      <c r="N85" s="90"/>
      <c r="O85" s="91"/>
      <c r="Q85" s="85"/>
    </row>
    <row r="86" spans="1:17" ht="17.25">
      <c r="A86" s="149"/>
      <c r="B86" s="111"/>
      <c r="D86" s="87"/>
      <c r="E86" s="88"/>
      <c r="F86" s="88"/>
      <c r="G86" s="88"/>
      <c r="I86" s="105"/>
      <c r="J86" s="90"/>
      <c r="K86" s="91"/>
      <c r="L86" s="90"/>
      <c r="M86" s="90"/>
      <c r="N86" s="90"/>
      <c r="O86" s="91"/>
      <c r="Q86" s="85"/>
    </row>
    <row r="87" spans="1:17" ht="17.25">
      <c r="A87" s="149"/>
      <c r="B87" s="111"/>
      <c r="D87" s="87"/>
      <c r="E87" s="88"/>
      <c r="F87" s="88"/>
      <c r="G87" s="88"/>
      <c r="I87" s="105"/>
      <c r="J87" s="90"/>
      <c r="K87" s="91"/>
      <c r="L87" s="90"/>
      <c r="M87" s="90"/>
      <c r="N87" s="90"/>
      <c r="O87" s="91"/>
      <c r="Q87" s="85"/>
    </row>
    <row r="88" spans="1:17" ht="17.25">
      <c r="A88" s="149"/>
      <c r="B88" s="111"/>
      <c r="D88" s="87"/>
      <c r="E88" s="88"/>
      <c r="F88" s="88"/>
      <c r="G88" s="88"/>
      <c r="I88" s="105"/>
      <c r="J88" s="90"/>
      <c r="K88" s="91"/>
      <c r="L88" s="90"/>
      <c r="M88" s="90"/>
      <c r="N88" s="90"/>
      <c r="O88" s="91"/>
      <c r="Q88" s="85"/>
    </row>
    <row r="89" spans="1:17" ht="17.25">
      <c r="A89" s="149"/>
      <c r="B89" s="111"/>
      <c r="D89" s="87"/>
      <c r="E89" s="88"/>
      <c r="F89" s="88"/>
      <c r="G89" s="88"/>
      <c r="I89" s="105"/>
      <c r="J89" s="90"/>
      <c r="K89" s="91"/>
      <c r="L89" s="90"/>
      <c r="M89" s="90"/>
      <c r="N89" s="90"/>
      <c r="O89" s="91"/>
      <c r="Q89" s="85"/>
    </row>
    <row r="90" spans="1:17" ht="17.25">
      <c r="A90" s="100"/>
      <c r="B90" s="100"/>
      <c r="D90" s="87"/>
      <c r="I90" s="101"/>
      <c r="J90" s="102"/>
      <c r="K90" s="98"/>
      <c r="L90" s="102"/>
      <c r="M90" s="102"/>
      <c r="N90" s="102"/>
      <c r="O90" s="98"/>
      <c r="Q90" s="108"/>
    </row>
    <row r="91" spans="1:17" ht="17.25">
      <c r="A91" s="111"/>
      <c r="B91" s="111"/>
      <c r="D91" s="87"/>
      <c r="I91" s="105"/>
      <c r="J91" s="90"/>
      <c r="K91" s="91"/>
      <c r="L91" s="90"/>
      <c r="M91" s="90"/>
      <c r="N91" s="90"/>
      <c r="O91" s="91"/>
      <c r="Q91" s="85"/>
    </row>
    <row r="92" spans="1:17" ht="17.25">
      <c r="A92" s="110"/>
      <c r="B92" s="110"/>
      <c r="D92" s="87"/>
      <c r="I92" s="105"/>
      <c r="J92" s="90"/>
      <c r="K92" s="91"/>
      <c r="L92" s="90"/>
      <c r="M92" s="90"/>
      <c r="N92" s="90"/>
      <c r="O92" s="91"/>
      <c r="Q92" s="85"/>
    </row>
    <row r="93" spans="1:17" ht="17.25">
      <c r="A93" s="111"/>
      <c r="B93" s="111"/>
      <c r="D93" s="87"/>
      <c r="E93" s="88"/>
      <c r="F93" s="88"/>
      <c r="G93" s="88"/>
      <c r="H93" s="89"/>
      <c r="I93" s="105"/>
      <c r="J93" s="90"/>
      <c r="K93" s="91"/>
      <c r="L93" s="90"/>
      <c r="M93" s="90"/>
      <c r="N93" s="90"/>
      <c r="O93" s="91"/>
      <c r="Q93" s="85"/>
    </row>
    <row r="94" spans="1:17" ht="17.25">
      <c r="A94" s="111"/>
      <c r="B94" s="111"/>
      <c r="D94" s="87"/>
      <c r="E94" s="88"/>
      <c r="F94" s="88"/>
      <c r="G94" s="88"/>
      <c r="H94" s="89"/>
      <c r="I94" s="105"/>
      <c r="J94" s="90"/>
      <c r="K94" s="91"/>
      <c r="L94" s="90"/>
      <c r="M94" s="90"/>
      <c r="N94" s="90"/>
      <c r="O94" s="91"/>
      <c r="Q94" s="85"/>
    </row>
    <row r="95" spans="1:17" ht="17.25">
      <c r="A95" s="111"/>
      <c r="B95" s="111"/>
      <c r="D95" s="87"/>
      <c r="E95" s="88"/>
      <c r="F95" s="88"/>
      <c r="G95" s="88"/>
      <c r="H95" s="89"/>
      <c r="I95" s="105"/>
      <c r="J95" s="90"/>
      <c r="K95" s="91"/>
      <c r="L95" s="90"/>
      <c r="M95" s="90"/>
      <c r="N95" s="90"/>
      <c r="O95" s="91"/>
      <c r="Q95" s="85"/>
    </row>
    <row r="96" spans="1:17" ht="17.25">
      <c r="A96" s="111"/>
      <c r="B96" s="111"/>
      <c r="D96" s="87"/>
      <c r="E96" s="88"/>
      <c r="F96" s="88"/>
      <c r="G96" s="88"/>
      <c r="H96" s="89"/>
      <c r="I96" s="105"/>
      <c r="J96" s="90"/>
      <c r="K96" s="91"/>
      <c r="L96" s="90"/>
      <c r="M96" s="90"/>
      <c r="N96" s="90"/>
      <c r="O96" s="91"/>
      <c r="Q96" s="85"/>
    </row>
    <row r="97" spans="1:17" ht="17.25">
      <c r="A97" s="100"/>
      <c r="B97" s="100"/>
      <c r="D97" s="87"/>
      <c r="I97" s="101"/>
      <c r="J97" s="102"/>
      <c r="K97" s="98"/>
      <c r="L97" s="102"/>
      <c r="M97" s="102"/>
      <c r="N97" s="102"/>
      <c r="O97" s="98"/>
      <c r="Q97" s="108"/>
    </row>
    <row r="98" spans="1:17" ht="17.25">
      <c r="A98" s="111"/>
      <c r="B98" s="111"/>
      <c r="D98" s="87"/>
      <c r="I98" s="105"/>
      <c r="J98" s="90"/>
      <c r="K98" s="91"/>
      <c r="L98" s="90"/>
      <c r="M98" s="90"/>
      <c r="N98" s="90"/>
      <c r="O98" s="91"/>
      <c r="Q98" s="85"/>
    </row>
    <row r="99" spans="1:17" ht="17.25">
      <c r="A99" s="110"/>
      <c r="B99" s="110"/>
      <c r="C99" s="100"/>
      <c r="D99" s="112"/>
      <c r="I99" s="105"/>
      <c r="J99" s="90"/>
      <c r="K99" s="91"/>
      <c r="L99" s="90"/>
      <c r="M99" s="90"/>
      <c r="N99" s="90"/>
      <c r="O99" s="91"/>
      <c r="P99" s="160"/>
      <c r="Q99" s="85"/>
    </row>
    <row r="100" spans="1:17" ht="17.25">
      <c r="A100" s="111"/>
      <c r="B100" s="111"/>
      <c r="E100" s="88"/>
      <c r="F100" s="88"/>
      <c r="G100" s="88"/>
      <c r="I100" s="105"/>
      <c r="J100" s="90"/>
      <c r="K100" s="91"/>
      <c r="L100" s="90"/>
      <c r="M100" s="90"/>
      <c r="N100" s="90"/>
      <c r="O100" s="91"/>
      <c r="Q100" s="85"/>
    </row>
    <row r="101" spans="1:17" ht="17.25">
      <c r="A101" s="111"/>
      <c r="B101" s="111"/>
      <c r="E101" s="88"/>
      <c r="F101" s="88"/>
      <c r="G101" s="88"/>
      <c r="I101" s="105"/>
      <c r="J101" s="90"/>
      <c r="K101" s="91"/>
      <c r="L101" s="90"/>
      <c r="M101" s="90"/>
      <c r="N101" s="90"/>
      <c r="O101" s="91"/>
      <c r="Q101" s="85"/>
    </row>
    <row r="102" spans="1:17" ht="17.25">
      <c r="A102" s="111"/>
      <c r="B102" s="111"/>
      <c r="E102" s="88"/>
      <c r="F102" s="88"/>
      <c r="G102" s="88"/>
      <c r="I102" s="105"/>
      <c r="J102" s="90"/>
      <c r="K102" s="91"/>
      <c r="L102" s="90"/>
      <c r="M102" s="90"/>
      <c r="N102" s="90"/>
      <c r="O102" s="91"/>
      <c r="Q102" s="85"/>
    </row>
    <row r="103" spans="1:17" ht="17.25">
      <c r="A103" s="111"/>
      <c r="B103" s="111"/>
      <c r="E103" s="88"/>
      <c r="F103" s="88"/>
      <c r="G103" s="88"/>
      <c r="I103" s="91"/>
      <c r="J103" s="90"/>
      <c r="K103" s="91"/>
      <c r="L103" s="90"/>
      <c r="M103" s="90"/>
      <c r="N103" s="90"/>
      <c r="O103" s="91"/>
      <c r="Q103" s="85"/>
    </row>
    <row r="104" spans="1:17" ht="17.25">
      <c r="A104" s="111"/>
      <c r="B104" s="111"/>
      <c r="E104" s="88"/>
      <c r="F104" s="88"/>
      <c r="G104" s="88"/>
      <c r="I104" s="91"/>
      <c r="J104" s="90"/>
      <c r="K104" s="91"/>
      <c r="L104" s="90"/>
      <c r="M104" s="90"/>
      <c r="N104" s="90"/>
      <c r="O104" s="91"/>
      <c r="Q104" s="85"/>
    </row>
    <row r="105" spans="1:17" ht="17.25">
      <c r="A105" s="111"/>
      <c r="B105" s="111"/>
      <c r="E105" s="88"/>
      <c r="F105" s="88"/>
      <c r="G105" s="88"/>
      <c r="I105" s="91"/>
      <c r="J105" s="90"/>
      <c r="K105" s="91"/>
      <c r="L105" s="90"/>
      <c r="M105" s="90"/>
      <c r="N105" s="90"/>
      <c r="O105" s="91"/>
      <c r="Q105" s="85"/>
    </row>
    <row r="106" spans="1:17" ht="17.25">
      <c r="A106" s="111"/>
      <c r="B106" s="111"/>
      <c r="E106" s="88"/>
      <c r="F106" s="88"/>
      <c r="G106" s="88"/>
      <c r="I106" s="91"/>
      <c r="J106" s="90"/>
      <c r="K106" s="91"/>
      <c r="L106" s="90"/>
      <c r="M106" s="90"/>
      <c r="N106" s="90"/>
      <c r="O106" s="91"/>
      <c r="Q106" s="85"/>
    </row>
    <row r="107" spans="1:17" ht="17.25">
      <c r="A107" s="111"/>
      <c r="B107" s="111"/>
      <c r="E107" s="88"/>
      <c r="F107" s="88"/>
      <c r="G107" s="88"/>
      <c r="I107" s="91"/>
      <c r="J107" s="90"/>
      <c r="K107" s="91"/>
      <c r="L107" s="90"/>
      <c r="M107" s="90"/>
      <c r="N107" s="90"/>
      <c r="O107" s="91"/>
      <c r="Q107" s="85"/>
    </row>
    <row r="108" spans="1:17" ht="17.25">
      <c r="A108" s="111"/>
      <c r="B108" s="111"/>
      <c r="E108" s="88"/>
      <c r="F108" s="88"/>
      <c r="G108" s="88"/>
      <c r="I108" s="91"/>
      <c r="J108" s="90"/>
      <c r="K108" s="91"/>
      <c r="L108" s="90"/>
      <c r="M108" s="90"/>
      <c r="N108" s="90"/>
      <c r="O108" s="91"/>
      <c r="Q108" s="85"/>
    </row>
    <row r="109" spans="1:17" ht="17.25">
      <c r="A109" s="111"/>
      <c r="B109" s="111"/>
      <c r="E109" s="88"/>
      <c r="F109" s="88"/>
      <c r="G109" s="88"/>
      <c r="I109" s="91"/>
      <c r="J109" s="90"/>
      <c r="K109" s="91"/>
      <c r="L109" s="90"/>
      <c r="M109" s="90"/>
      <c r="N109" s="90"/>
      <c r="O109" s="91"/>
      <c r="Q109" s="85"/>
    </row>
    <row r="110" spans="1:17" ht="17.25">
      <c r="A110" s="111"/>
      <c r="B110" s="111"/>
      <c r="E110" s="88"/>
      <c r="F110" s="88"/>
      <c r="G110" s="88"/>
      <c r="I110" s="91"/>
      <c r="J110" s="90"/>
      <c r="K110" s="91"/>
      <c r="L110" s="90"/>
      <c r="M110" s="90"/>
      <c r="N110" s="90"/>
      <c r="O110" s="91"/>
      <c r="Q110" s="85"/>
    </row>
    <row r="111" spans="1:17" ht="17.25">
      <c r="A111" s="111"/>
      <c r="B111" s="111"/>
      <c r="E111" s="88"/>
      <c r="F111" s="88"/>
      <c r="G111" s="88"/>
      <c r="I111" s="91"/>
      <c r="J111" s="90"/>
      <c r="K111" s="91"/>
      <c r="L111" s="90"/>
      <c r="M111" s="90"/>
      <c r="N111" s="90"/>
      <c r="O111" s="91"/>
      <c r="Q111" s="85"/>
    </row>
    <row r="112" spans="1:17" ht="17.25">
      <c r="A112" s="111"/>
      <c r="B112" s="111"/>
      <c r="E112" s="88"/>
      <c r="F112" s="88"/>
      <c r="G112" s="88"/>
      <c r="I112" s="91"/>
      <c r="J112" s="90"/>
      <c r="K112" s="91"/>
      <c r="L112" s="90"/>
      <c r="M112" s="90"/>
      <c r="N112" s="90"/>
      <c r="O112" s="91"/>
      <c r="Q112" s="85"/>
    </row>
    <row r="113" spans="1:17" ht="17.25">
      <c r="A113" s="111"/>
      <c r="B113" s="111"/>
      <c r="E113" s="88"/>
      <c r="F113" s="88"/>
      <c r="G113" s="88"/>
      <c r="I113" s="91"/>
      <c r="J113" s="90"/>
      <c r="K113" s="91"/>
      <c r="L113" s="90"/>
      <c r="M113" s="90"/>
      <c r="N113" s="90"/>
      <c r="O113" s="91"/>
      <c r="Q113" s="85"/>
    </row>
    <row r="114" spans="1:17" ht="17.25">
      <c r="A114" s="111"/>
      <c r="B114" s="111"/>
      <c r="E114" s="88"/>
      <c r="F114" s="88"/>
      <c r="G114" s="88"/>
      <c r="I114" s="91"/>
      <c r="J114" s="90"/>
      <c r="K114" s="91"/>
      <c r="L114" s="90"/>
      <c r="M114" s="90"/>
      <c r="N114" s="90"/>
      <c r="O114" s="91"/>
      <c r="Q114" s="85"/>
    </row>
    <row r="115" spans="1:17" ht="17.25">
      <c r="A115" s="111"/>
      <c r="B115" s="111"/>
      <c r="E115" s="88"/>
      <c r="F115" s="88"/>
      <c r="G115" s="88"/>
      <c r="I115" s="91"/>
      <c r="J115" s="90"/>
      <c r="K115" s="91"/>
      <c r="L115" s="90"/>
      <c r="M115" s="90"/>
      <c r="N115" s="90"/>
      <c r="O115" s="91"/>
      <c r="Q115" s="85"/>
    </row>
    <row r="116" spans="1:17" ht="17.25">
      <c r="A116" s="100"/>
      <c r="B116" s="100"/>
      <c r="I116" s="98"/>
      <c r="J116" s="102"/>
      <c r="K116" s="98"/>
      <c r="L116" s="102"/>
      <c r="M116" s="102"/>
      <c r="N116" s="102"/>
      <c r="O116" s="98"/>
      <c r="P116" s="160"/>
      <c r="Q116" s="108"/>
    </row>
    <row r="117" spans="1:17" ht="17.25">
      <c r="A117" s="111"/>
      <c r="B117" s="111"/>
      <c r="I117" s="98"/>
      <c r="J117" s="102"/>
      <c r="K117" s="98"/>
      <c r="L117" s="102"/>
      <c r="M117" s="102"/>
      <c r="N117" s="102"/>
      <c r="O117" s="98"/>
      <c r="P117" s="160"/>
      <c r="Q117" s="85"/>
    </row>
    <row r="118" spans="1:17" ht="17.25">
      <c r="A118" s="100"/>
      <c r="B118" s="112"/>
      <c r="I118" s="98"/>
      <c r="J118" s="102"/>
      <c r="K118" s="98"/>
      <c r="L118" s="102"/>
      <c r="M118" s="102"/>
      <c r="N118" s="102"/>
      <c r="O118" s="98"/>
      <c r="P118" s="160"/>
      <c r="Q118" s="106"/>
    </row>
    <row r="119" spans="3:17" ht="17.25">
      <c r="C119" s="100"/>
      <c r="D119" s="112"/>
      <c r="I119" s="91"/>
      <c r="J119" s="90"/>
      <c r="K119" s="91"/>
      <c r="L119" s="90"/>
      <c r="M119" s="90"/>
      <c r="N119" s="90"/>
      <c r="O119" s="91"/>
      <c r="P119" s="160"/>
      <c r="Q119" s="85"/>
    </row>
    <row r="120" spans="2:17" ht="17.25">
      <c r="B120" s="114"/>
      <c r="C120" s="100"/>
      <c r="D120" s="112"/>
      <c r="I120" s="91"/>
      <c r="J120" s="90"/>
      <c r="K120" s="91"/>
      <c r="L120" s="90"/>
      <c r="M120" s="90"/>
      <c r="N120" s="90"/>
      <c r="O120" s="91"/>
      <c r="P120" s="160"/>
      <c r="Q120" s="85"/>
    </row>
    <row r="121" spans="2:17" ht="17.25">
      <c r="B121" s="114"/>
      <c r="C121" s="100"/>
      <c r="D121" s="112"/>
      <c r="I121" s="91"/>
      <c r="J121" s="90"/>
      <c r="K121" s="91"/>
      <c r="L121" s="90"/>
      <c r="M121" s="90"/>
      <c r="N121" s="90"/>
      <c r="O121" s="91"/>
      <c r="P121" s="160"/>
      <c r="Q121" s="85"/>
    </row>
    <row r="122" spans="2:17" ht="17.25">
      <c r="B122" s="114"/>
      <c r="C122" s="100"/>
      <c r="D122" s="112"/>
      <c r="I122" s="91"/>
      <c r="J122" s="90"/>
      <c r="K122" s="91"/>
      <c r="L122" s="90"/>
      <c r="M122" s="90"/>
      <c r="N122" s="90"/>
      <c r="O122" s="91"/>
      <c r="P122" s="160"/>
      <c r="Q122" s="85"/>
    </row>
    <row r="123" spans="2:17" ht="19.5">
      <c r="B123" s="115"/>
      <c r="C123" s="115"/>
      <c r="D123" s="115"/>
      <c r="I123" s="91"/>
      <c r="J123" s="90"/>
      <c r="K123" s="91"/>
      <c r="L123" s="90"/>
      <c r="M123" s="90"/>
      <c r="N123" s="90"/>
      <c r="O123" s="91"/>
      <c r="P123" s="160"/>
      <c r="Q123" s="85"/>
    </row>
    <row r="124" spans="1:17" ht="17.25">
      <c r="A124" s="111"/>
      <c r="D124" s="87"/>
      <c r="E124" s="88"/>
      <c r="F124" s="88"/>
      <c r="G124" s="88"/>
      <c r="I124" s="91"/>
      <c r="J124" s="90"/>
      <c r="K124" s="91"/>
      <c r="L124" s="90"/>
      <c r="M124" s="90"/>
      <c r="N124" s="90"/>
      <c r="O124" s="91"/>
      <c r="Q124" s="85"/>
    </row>
    <row r="125" spans="1:17" ht="12" customHeight="1">
      <c r="A125" s="111"/>
      <c r="D125" s="87"/>
      <c r="E125" s="88"/>
      <c r="F125" s="88"/>
      <c r="G125" s="88"/>
      <c r="I125" s="91"/>
      <c r="J125" s="90"/>
      <c r="K125" s="91"/>
      <c r="L125" s="90"/>
      <c r="M125" s="90"/>
      <c r="N125" s="90"/>
      <c r="O125" s="91"/>
      <c r="Q125" s="85"/>
    </row>
    <row r="126" spans="9:17" ht="17.25">
      <c r="I126" s="98"/>
      <c r="J126" s="90"/>
      <c r="K126" s="91"/>
      <c r="L126" s="90"/>
      <c r="M126" s="90"/>
      <c r="N126" s="90"/>
      <c r="O126" s="91"/>
      <c r="P126" s="160"/>
      <c r="Q126" s="85"/>
    </row>
    <row r="127" spans="9:17" ht="17.25">
      <c r="I127" s="83"/>
      <c r="P127" s="160"/>
      <c r="Q127" s="85"/>
    </row>
    <row r="128" spans="2:9" ht="17.25">
      <c r="B128" s="113"/>
      <c r="I128" s="83"/>
    </row>
    <row r="129" spans="2:9" ht="17.25">
      <c r="B129" s="113"/>
      <c r="I129" s="83"/>
    </row>
    <row r="130" spans="2:9" ht="17.25">
      <c r="B130" s="113"/>
      <c r="I130" s="83"/>
    </row>
    <row r="131" spans="2:9" ht="17.25">
      <c r="B131" s="113"/>
      <c r="I131" s="83"/>
    </row>
    <row r="132" spans="2:9" ht="17.25">
      <c r="B132" s="113"/>
      <c r="I132" s="83"/>
    </row>
    <row r="133" spans="16:17" ht="17.25">
      <c r="P133" s="160"/>
      <c r="Q133" s="85"/>
    </row>
    <row r="134" spans="16:17" ht="17.25">
      <c r="P134" s="160"/>
      <c r="Q134" s="85"/>
    </row>
    <row r="135" spans="16:17" ht="17.25">
      <c r="P135" s="160"/>
      <c r="Q135" s="85"/>
    </row>
    <row r="136" spans="16:17" ht="12" customHeight="1">
      <c r="P136" s="160"/>
      <c r="Q136" s="85"/>
    </row>
    <row r="137" spans="16:17" ht="17.25">
      <c r="P137" s="160"/>
      <c r="Q137" s="85"/>
    </row>
    <row r="138" spans="16:17" ht="17.25">
      <c r="P138" s="160"/>
      <c r="Q138" s="85"/>
    </row>
    <row r="139" spans="16:17" ht="17.25">
      <c r="P139" s="160"/>
      <c r="Q139" s="85"/>
    </row>
    <row r="140" spans="16:17" ht="17.25">
      <c r="P140" s="160"/>
      <c r="Q140" s="85"/>
    </row>
    <row r="141" spans="16:17" ht="17.25">
      <c r="P141" s="160"/>
      <c r="Q141" s="85"/>
    </row>
    <row r="142" spans="16:17" ht="17.25">
      <c r="P142" s="160"/>
      <c r="Q142" s="85"/>
    </row>
    <row r="143" spans="16:17" ht="17.25">
      <c r="P143" s="160"/>
      <c r="Q143" s="85"/>
    </row>
    <row r="144" spans="16:17" ht="17.25">
      <c r="P144" s="160"/>
      <c r="Q144" s="85"/>
    </row>
    <row r="145" spans="16:17" ht="17.25">
      <c r="P145" s="160"/>
      <c r="Q145" s="85"/>
    </row>
    <row r="146" spans="16:17" ht="17.25">
      <c r="P146" s="160"/>
      <c r="Q146" s="85"/>
    </row>
    <row r="147" spans="16:17" ht="17.25">
      <c r="P147" s="160"/>
      <c r="Q147" s="85"/>
    </row>
  </sheetData>
  <sheetProtection/>
  <mergeCells count="8">
    <mergeCell ref="B69:C69"/>
    <mergeCell ref="A1:Q1"/>
    <mergeCell ref="A3:Q3"/>
    <mergeCell ref="A4:Q4"/>
    <mergeCell ref="A5:Q5"/>
    <mergeCell ref="O8:Q8"/>
    <mergeCell ref="A6:Q6"/>
    <mergeCell ref="A2:Q2"/>
  </mergeCells>
  <conditionalFormatting sqref="A11:R11 B19:F19 B18:D18 B24:F24 B20:D23 B29:D29 B33:D51 H19 H24 B27:F28 H27:H28 A12:D13 J19:L19 N19:P19 A15:R17 A30:R32 A52:R55 B14:D14 N24:P28 I18:I29 A18:A29 J24:L28 M18:M29 B25:H26 BH11:IV55 R24:R28 R19">
    <cfRule type="expression" priority="38" dxfId="0" stopIfTrue="1">
      <formula>MOD(ROW(),2)=1</formula>
    </cfRule>
  </conditionalFormatting>
  <conditionalFormatting sqref="A17:R17 B19:F19 B18:D18 B24:F24 B20:D23 B29:D29 H19 H24 B27:F28 H27:H28 J27:L28 J24:L24 J19:L19 N19:P19 N24:P24 N27:P28 A30:R30 BH27:IV30 BH17:IV24 R27:R28 R24 R19">
    <cfRule type="expression" priority="37" dxfId="0" stopIfTrue="1">
      <formula>MOD(ROW(),2)=1</formula>
    </cfRule>
  </conditionalFormatting>
  <conditionalFormatting sqref="E12:F13 O14 I14 K13:K14 H12:R12 H13:L13 N13:P13 Q13:R14">
    <cfRule type="expression" priority="33" dxfId="0" stopIfTrue="1">
      <formula>MOD(ROW(),2)=1</formula>
    </cfRule>
  </conditionalFormatting>
  <conditionalFormatting sqref="E33:H51 E20:H23 E14:F14 H14 E18:H18 E29:H29 L14 P14 J14 J18 J20:J23 J33:J51 L18 L20:L23 J29 L29 L33:L51 N14 N29:P29 N20:P23 N18:R18 R20:R23 R29 Q19:Q29 N33:R51">
    <cfRule type="expression" priority="31" dxfId="0" stopIfTrue="1">
      <formula>MOD(ROW(),2)=1</formula>
    </cfRule>
  </conditionalFormatting>
  <conditionalFormatting sqref="G14">
    <cfRule type="expression" priority="27" dxfId="0" stopIfTrue="1">
      <formula>MOD(ROW(),2)=1</formula>
    </cfRule>
  </conditionalFormatting>
  <conditionalFormatting sqref="G14">
    <cfRule type="expression" priority="26" dxfId="0" stopIfTrue="1">
      <formula>MOD(ROW(),2)=1</formula>
    </cfRule>
  </conditionalFormatting>
  <conditionalFormatting sqref="G12:G13">
    <cfRule type="expression" priority="25" dxfId="0" stopIfTrue="1">
      <formula>MOD(ROW(),2)=1</formula>
    </cfRule>
  </conditionalFormatting>
  <conditionalFormatting sqref="G19">
    <cfRule type="expression" priority="24" dxfId="0" stopIfTrue="1">
      <formula>MOD(ROW(),2)=1</formula>
    </cfRule>
  </conditionalFormatting>
  <conditionalFormatting sqref="G24">
    <cfRule type="expression" priority="23" dxfId="0" stopIfTrue="1">
      <formula>MOD(ROW(),2)=1</formula>
    </cfRule>
  </conditionalFormatting>
  <conditionalFormatting sqref="G27">
    <cfRule type="expression" priority="22" dxfId="0" stopIfTrue="1">
      <formula>MOD(ROW(),2)=1</formula>
    </cfRule>
  </conditionalFormatting>
  <conditionalFormatting sqref="G28">
    <cfRule type="expression" priority="21" dxfId="0" stopIfTrue="1">
      <formula>MOD(ROW(),2)=1</formula>
    </cfRule>
  </conditionalFormatting>
  <conditionalFormatting sqref="A14">
    <cfRule type="expression" priority="15" dxfId="0" stopIfTrue="1">
      <formula>MOD(ROW(),2)=1</formula>
    </cfRule>
  </conditionalFormatting>
  <conditionalFormatting sqref="A33:A51">
    <cfRule type="expression" priority="13" dxfId="0" stopIfTrue="1">
      <formula>MOD(ROW(),2)=1</formula>
    </cfRule>
  </conditionalFormatting>
  <conditionalFormatting sqref="I33:I51">
    <cfRule type="expression" priority="12" dxfId="0" stopIfTrue="1">
      <formula>MOD(ROW(),2)=1</formula>
    </cfRule>
  </conditionalFormatting>
  <conditionalFormatting sqref="K18">
    <cfRule type="expression" priority="11" dxfId="0" stopIfTrue="1">
      <formula>MOD(ROW(),2)=1</formula>
    </cfRule>
  </conditionalFormatting>
  <conditionalFormatting sqref="K20:K23">
    <cfRule type="expression" priority="10" dxfId="0" stopIfTrue="1">
      <formula>MOD(ROW(),2)=1</formula>
    </cfRule>
  </conditionalFormatting>
  <conditionalFormatting sqref="K29">
    <cfRule type="expression" priority="7" dxfId="0" stopIfTrue="1">
      <formula>MOD(ROW(),2)=1</formula>
    </cfRule>
  </conditionalFormatting>
  <conditionalFormatting sqref="K33:K51">
    <cfRule type="expression" priority="6" dxfId="0" stopIfTrue="1">
      <formula>MOD(ROW(),2)=1</formula>
    </cfRule>
  </conditionalFormatting>
  <conditionalFormatting sqref="M13:M14">
    <cfRule type="expression" priority="5" dxfId="0" stopIfTrue="1">
      <formula>MOD(ROW(),2)=1</formula>
    </cfRule>
  </conditionalFormatting>
  <conditionalFormatting sqref="M33:M51">
    <cfRule type="expression" priority="3" dxfId="0" stopIfTrue="1">
      <formula>MOD(ROW(),2)=1</formula>
    </cfRule>
  </conditionalFormatting>
  <conditionalFormatting sqref="C26">
    <cfRule type="expression" priority="2" dxfId="0" stopIfTrue="1">
      <formula>MOD(ROW(),2)=1</formula>
    </cfRule>
  </conditionalFormatting>
  <printOptions horizontalCentered="1"/>
  <pageMargins left="0.25" right="0.25" top="0.75" bottom="0.75" header="0.3" footer="0.3"/>
  <pageSetup fitToHeight="0" fitToWidth="1" orientation="landscape" scale="69" r:id="rId1"/>
  <ignoredErrors>
    <ignoredError sqref="G19 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3"/>
  <sheetViews>
    <sheetView zoomScale="80" zoomScaleNormal="80" zoomScalePageLayoutView="0" workbookViewId="0" topLeftCell="A1">
      <selection activeCell="Q45" sqref="Q45"/>
    </sheetView>
  </sheetViews>
  <sheetFormatPr defaultColWidth="9.140625" defaultRowHeight="12.75"/>
  <cols>
    <col min="1" max="1" width="10.7109375" style="87" customWidth="1"/>
    <col min="2" max="2" width="2.7109375" style="87" customWidth="1"/>
    <col min="3" max="3" width="70.7109375" style="87" customWidth="1"/>
    <col min="4" max="4" width="1.7109375" style="113" customWidth="1"/>
    <col min="5" max="5" width="12.140625" style="83" customWidth="1"/>
    <col min="6" max="6" width="1.7109375" style="83" customWidth="1"/>
    <col min="7" max="7" width="12.140625" style="83" customWidth="1"/>
    <col min="8" max="8" width="1.7109375" style="84" customWidth="1"/>
    <col min="9" max="9" width="21.421875" style="85" bestFit="1" customWidth="1"/>
    <col min="10" max="10" width="1.7109375" style="83" customWidth="1"/>
    <col min="11" max="11" width="16.8515625" style="85" customWidth="1"/>
    <col min="12" max="12" width="1.7109375" style="83" customWidth="1"/>
    <col min="13" max="13" width="14.57421875" style="83" bestFit="1" customWidth="1"/>
    <col min="14" max="14" width="1.7109375" style="83" customWidth="1"/>
    <col min="15" max="15" width="15.00390625" style="85" bestFit="1" customWidth="1"/>
    <col min="16" max="16" width="2.421875" style="99" customWidth="1"/>
    <col min="17" max="17" width="14.57421875" style="83" bestFit="1" customWidth="1"/>
    <col min="18" max="18" width="13.7109375" style="67" customWidth="1"/>
    <col min="19" max="16384" width="9.140625" style="68" customWidth="1"/>
  </cols>
  <sheetData>
    <row r="1" spans="1:33" s="57" customFormat="1" ht="20.25">
      <c r="A1" s="184" t="s">
        <v>125</v>
      </c>
      <c r="B1" s="184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56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</row>
    <row r="2" spans="1:33" s="64" customFormat="1" ht="17.25">
      <c r="A2" s="58"/>
      <c r="B2" s="58"/>
      <c r="C2" s="175"/>
      <c r="D2" s="59"/>
      <c r="E2" s="60"/>
      <c r="F2" s="60"/>
      <c r="G2" s="60"/>
      <c r="H2" s="61"/>
      <c r="I2" s="62"/>
      <c r="J2" s="60"/>
      <c r="K2" s="62"/>
      <c r="L2" s="60"/>
      <c r="M2" s="60"/>
      <c r="N2" s="60"/>
      <c r="O2" s="62"/>
      <c r="P2" s="154"/>
      <c r="Q2" s="60"/>
      <c r="R2" s="63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s="64" customFormat="1" ht="15.75" customHeight="1">
      <c r="A3" s="186" t="s">
        <v>180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63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33" s="64" customFormat="1" ht="15.75" customHeight="1">
      <c r="A4" s="186" t="s">
        <v>122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63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</row>
    <row r="5" spans="1:33" s="66" customFormat="1" ht="30" customHeight="1">
      <c r="A5" s="187" t="s">
        <v>112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65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</row>
    <row r="6" spans="1:17" ht="17.25">
      <c r="A6" s="194" t="s">
        <v>207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8" s="74" customFormat="1" ht="14.25">
      <c r="A7" s="69"/>
      <c r="B7" s="69"/>
      <c r="C7" s="69"/>
      <c r="D7" s="69"/>
      <c r="E7" s="70" t="s">
        <v>72</v>
      </c>
      <c r="F7" s="70"/>
      <c r="G7" s="70" t="s">
        <v>90</v>
      </c>
      <c r="H7" s="71"/>
      <c r="I7" s="72" t="s">
        <v>76</v>
      </c>
      <c r="J7" s="70"/>
      <c r="K7" s="72" t="s">
        <v>78</v>
      </c>
      <c r="L7" s="70"/>
      <c r="M7" s="70"/>
      <c r="N7" s="70"/>
      <c r="O7" s="72"/>
      <c r="P7" s="69"/>
      <c r="Q7" s="70"/>
      <c r="R7" s="73"/>
    </row>
    <row r="8" spans="1:18" s="74" customFormat="1" ht="14.25">
      <c r="A8" s="69"/>
      <c r="B8" s="69"/>
      <c r="C8" s="69"/>
      <c r="D8" s="69"/>
      <c r="E8" s="70" t="s">
        <v>73</v>
      </c>
      <c r="F8" s="70"/>
      <c r="G8" s="70" t="s">
        <v>75</v>
      </c>
      <c r="H8" s="71"/>
      <c r="I8" s="72" t="s">
        <v>77</v>
      </c>
      <c r="J8" s="70"/>
      <c r="K8" s="72" t="s">
        <v>79</v>
      </c>
      <c r="L8" s="70"/>
      <c r="M8" s="70" t="s">
        <v>108</v>
      </c>
      <c r="N8" s="70"/>
      <c r="O8" s="190" t="s">
        <v>81</v>
      </c>
      <c r="P8" s="190"/>
      <c r="Q8" s="190"/>
      <c r="R8" s="75" t="s">
        <v>92</v>
      </c>
    </row>
    <row r="9" spans="1:33" s="80" customFormat="1" ht="14.25">
      <c r="A9" s="76" t="s">
        <v>70</v>
      </c>
      <c r="B9" s="76"/>
      <c r="C9" s="76" t="s">
        <v>71</v>
      </c>
      <c r="D9" s="76"/>
      <c r="E9" s="77" t="s">
        <v>74</v>
      </c>
      <c r="F9" s="77"/>
      <c r="G9" s="77" t="s">
        <v>91</v>
      </c>
      <c r="H9" s="78"/>
      <c r="I9" s="79" t="s">
        <v>121</v>
      </c>
      <c r="J9" s="77"/>
      <c r="K9" s="79" t="s">
        <v>80</v>
      </c>
      <c r="L9" s="77"/>
      <c r="M9" s="77" t="s">
        <v>109</v>
      </c>
      <c r="N9" s="77"/>
      <c r="O9" s="79" t="s">
        <v>82</v>
      </c>
      <c r="P9" s="76"/>
      <c r="Q9" s="77" t="s">
        <v>83</v>
      </c>
      <c r="R9" s="77" t="s">
        <v>86</v>
      </c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</row>
    <row r="10" spans="2:17" ht="17.25">
      <c r="B10" s="58"/>
      <c r="D10" s="81"/>
      <c r="E10" s="82"/>
      <c r="G10" s="82"/>
      <c r="I10" s="82"/>
      <c r="K10" s="82"/>
      <c r="O10" s="82"/>
      <c r="P10" s="100"/>
      <c r="Q10" s="82"/>
    </row>
    <row r="11" spans="1:17" ht="17.25">
      <c r="A11" s="145" t="s">
        <v>93</v>
      </c>
      <c r="B11" s="86"/>
      <c r="C11" s="142"/>
      <c r="D11" s="87"/>
      <c r="E11" s="88"/>
      <c r="F11" s="88"/>
      <c r="G11" s="55"/>
      <c r="H11" s="89"/>
      <c r="I11" s="67"/>
      <c r="J11" s="90"/>
      <c r="K11" s="91"/>
      <c r="L11" s="90"/>
      <c r="M11" s="90"/>
      <c r="N11" s="90"/>
      <c r="O11" s="91"/>
      <c r="P11" s="100"/>
      <c r="Q11" s="62"/>
    </row>
    <row r="12" spans="1:18" ht="17.25">
      <c r="A12" s="170" t="s">
        <v>114</v>
      </c>
      <c r="B12" s="93"/>
      <c r="C12" s="142" t="s">
        <v>97</v>
      </c>
      <c r="D12" s="87"/>
      <c r="E12" s="168" t="str">
        <f>'TABLE 1'!E12</f>
        <v>85-S5</v>
      </c>
      <c r="F12" s="88"/>
      <c r="G12" s="167">
        <v>0</v>
      </c>
      <c r="H12" s="89"/>
      <c r="I12" s="163">
        <f>'TABLE 1'!I12</f>
        <v>1026089.41</v>
      </c>
      <c r="J12" s="90"/>
      <c r="K12" s="163">
        <v>621349.55</v>
      </c>
      <c r="L12" s="90"/>
      <c r="M12" s="163">
        <v>799584.24</v>
      </c>
      <c r="N12" s="90"/>
      <c r="O12" s="163">
        <v>6656.14</v>
      </c>
      <c r="Q12" s="164">
        <f>ROUND(O12/I12*100,2)</f>
        <v>0.65</v>
      </c>
      <c r="R12" s="165">
        <v>33.53</v>
      </c>
    </row>
    <row r="13" spans="1:18" ht="17.25">
      <c r="A13" s="170" t="s">
        <v>126</v>
      </c>
      <c r="B13" s="93"/>
      <c r="C13" s="142" t="s">
        <v>110</v>
      </c>
      <c r="D13" s="87"/>
      <c r="E13" s="168" t="str">
        <f>'TABLE 1'!E13</f>
        <v>70-S5</v>
      </c>
      <c r="F13" s="88"/>
      <c r="G13" s="167">
        <v>0</v>
      </c>
      <c r="H13" s="89"/>
      <c r="I13" s="163">
        <f>'TABLE 1'!I13</f>
        <v>22171656.71</v>
      </c>
      <c r="J13" s="90"/>
      <c r="K13" s="163">
        <v>11426849.25</v>
      </c>
      <c r="L13" s="90"/>
      <c r="M13" s="163">
        <v>13081804</v>
      </c>
      <c r="N13" s="90"/>
      <c r="O13" s="163">
        <v>240636.48</v>
      </c>
      <c r="Q13" s="164">
        <f>ROUND(O13/I13*100,2)</f>
        <v>1.09</v>
      </c>
      <c r="R13" s="165">
        <v>33.92</v>
      </c>
    </row>
    <row r="14" spans="1:18" ht="17.25">
      <c r="A14" s="170" t="s">
        <v>127</v>
      </c>
      <c r="B14" s="93"/>
      <c r="C14" s="171" t="s">
        <v>98</v>
      </c>
      <c r="D14" s="87"/>
      <c r="E14" s="168" t="str">
        <f>'TABLE 1'!E14</f>
        <v>55-R5</v>
      </c>
      <c r="F14" s="88"/>
      <c r="G14" s="166" t="s">
        <v>182</v>
      </c>
      <c r="H14" s="89"/>
      <c r="I14" s="163">
        <f>'TABLE 1'!I14</f>
        <v>180822.8</v>
      </c>
      <c r="J14" s="90"/>
      <c r="K14" s="163">
        <v>161407.64</v>
      </c>
      <c r="L14" s="90"/>
      <c r="M14" s="163">
        <v>298684</v>
      </c>
      <c r="N14" s="90"/>
      <c r="O14" s="163">
        <v>0</v>
      </c>
      <c r="Q14" s="164">
        <f>ROUND(O14/I14*100,2)</f>
        <v>0</v>
      </c>
      <c r="R14" s="165">
        <v>5.91</v>
      </c>
    </row>
    <row r="15" spans="1:33" s="64" customFormat="1" ht="17.25">
      <c r="A15" s="143" t="s">
        <v>94</v>
      </c>
      <c r="B15" s="121"/>
      <c r="C15" s="143"/>
      <c r="D15" s="122"/>
      <c r="E15" s="123"/>
      <c r="F15" s="123"/>
      <c r="G15" s="124"/>
      <c r="H15" s="125"/>
      <c r="I15" s="119">
        <f>SUM(I12:I14)</f>
        <v>23378568.92</v>
      </c>
      <c r="J15" s="119">
        <f>SUM(J12:J14)</f>
        <v>0</v>
      </c>
      <c r="K15" s="119">
        <f>SUM(K12:K14)</f>
        <v>12209606.440000001</v>
      </c>
      <c r="L15" s="119">
        <f>SUM(L12:L14)</f>
        <v>0</v>
      </c>
      <c r="M15" s="119">
        <f>SUM(M12:M14)</f>
        <v>14180072.24</v>
      </c>
      <c r="N15" s="126"/>
      <c r="O15" s="119">
        <f>SUM(O12:O14)</f>
        <v>247292.62000000002</v>
      </c>
      <c r="P15" s="131"/>
      <c r="Q15" s="120">
        <f>ROUND(O15/I15*100,2)</f>
        <v>1.06</v>
      </c>
      <c r="R15" s="127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</row>
    <row r="16" spans="1:33" s="128" customFormat="1" ht="17.25">
      <c r="A16" s="142"/>
      <c r="B16" s="86"/>
      <c r="C16" s="142"/>
      <c r="D16" s="87"/>
      <c r="E16" s="88"/>
      <c r="F16" s="88"/>
      <c r="G16" s="94"/>
      <c r="H16" s="89"/>
      <c r="I16" s="67"/>
      <c r="J16" s="90"/>
      <c r="K16" s="97"/>
      <c r="L16" s="90"/>
      <c r="M16" s="90"/>
      <c r="N16" s="90"/>
      <c r="O16" s="91"/>
      <c r="P16" s="100"/>
      <c r="Q16" s="62"/>
      <c r="R16" s="95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1:18" ht="17.25">
      <c r="A17" s="145" t="s">
        <v>87</v>
      </c>
      <c r="B17" s="86"/>
      <c r="C17" s="142"/>
      <c r="D17" s="87"/>
      <c r="E17" s="88"/>
      <c r="F17" s="88"/>
      <c r="G17" s="94"/>
      <c r="H17" s="89"/>
      <c r="I17" s="67"/>
      <c r="J17" s="90"/>
      <c r="K17" s="97"/>
      <c r="L17" s="90"/>
      <c r="M17" s="90"/>
      <c r="N17" s="90"/>
      <c r="O17" s="91"/>
      <c r="P17" s="100"/>
      <c r="Q17" s="62"/>
      <c r="R17" s="95"/>
    </row>
    <row r="18" spans="1:18" ht="17.25">
      <c r="A18" s="170" t="s">
        <v>120</v>
      </c>
      <c r="B18" s="93"/>
      <c r="C18" s="142" t="s">
        <v>136</v>
      </c>
      <c r="D18" s="87"/>
      <c r="E18" s="168" t="str">
        <f>'TABLE 1'!E18</f>
        <v>60-R3</v>
      </c>
      <c r="F18" s="88"/>
      <c r="G18" s="167">
        <v>0</v>
      </c>
      <c r="H18" s="89"/>
      <c r="I18" s="163">
        <f>'TABLE 1'!I18</f>
        <v>2157342.92</v>
      </c>
      <c r="J18" s="90"/>
      <c r="K18" s="163">
        <v>700339.43</v>
      </c>
      <c r="L18" s="90"/>
      <c r="M18" s="163">
        <v>718975.04</v>
      </c>
      <c r="N18" s="90"/>
      <c r="O18" s="163">
        <v>35446.41</v>
      </c>
      <c r="Q18" s="164">
        <f>ROUND(O18/I18*100,2)</f>
        <v>1.64</v>
      </c>
      <c r="R18" s="165">
        <v>40.52</v>
      </c>
    </row>
    <row r="19" spans="1:18" ht="17.25">
      <c r="A19" s="170" t="s">
        <v>137</v>
      </c>
      <c r="B19" s="93"/>
      <c r="C19" s="142" t="s">
        <v>138</v>
      </c>
      <c r="D19" s="87"/>
      <c r="E19" s="168" t="str">
        <f>'TABLE 1'!E19</f>
        <v>47-R2.5</v>
      </c>
      <c r="F19" s="88"/>
      <c r="G19" s="167">
        <v>0</v>
      </c>
      <c r="H19" s="89"/>
      <c r="I19" s="163">
        <f>'TABLE 1'!I19</f>
        <v>1465896.78</v>
      </c>
      <c r="J19" s="90"/>
      <c r="K19" s="55">
        <v>937969</v>
      </c>
      <c r="L19" s="90"/>
      <c r="M19" s="163">
        <v>1292353</v>
      </c>
      <c r="N19" s="90"/>
      <c r="O19" s="55">
        <v>8018</v>
      </c>
      <c r="P19" s="156"/>
      <c r="Q19" s="164">
        <f aca="true" t="shared" si="0" ref="Q19:Q29">ROUND(O19/I19*100,2)</f>
        <v>0.55</v>
      </c>
      <c r="R19" s="95">
        <v>16.9</v>
      </c>
    </row>
    <row r="20" spans="1:18" ht="17.25">
      <c r="A20" s="170" t="s">
        <v>139</v>
      </c>
      <c r="B20" s="93"/>
      <c r="C20" s="142" t="s">
        <v>140</v>
      </c>
      <c r="D20" s="87"/>
      <c r="E20" s="168" t="str">
        <f>'TABLE 1'!E20</f>
        <v>75-R4</v>
      </c>
      <c r="F20" s="88"/>
      <c r="G20" s="167">
        <v>0</v>
      </c>
      <c r="H20" s="89"/>
      <c r="I20" s="163">
        <f>'TABLE 1'!I20</f>
        <v>155217589.59</v>
      </c>
      <c r="J20" s="90"/>
      <c r="K20" s="163">
        <v>54788079.52</v>
      </c>
      <c r="L20" s="90"/>
      <c r="M20" s="163">
        <v>70008331</v>
      </c>
      <c r="N20" s="90"/>
      <c r="O20" s="163">
        <v>1605720.64</v>
      </c>
      <c r="Q20" s="164">
        <f t="shared" si="0"/>
        <v>1.03</v>
      </c>
      <c r="R20" s="165">
        <v>48.53</v>
      </c>
    </row>
    <row r="21" spans="1:18" ht="17.25">
      <c r="A21" s="170" t="s">
        <v>141</v>
      </c>
      <c r="B21" s="93"/>
      <c r="C21" s="142" t="s">
        <v>142</v>
      </c>
      <c r="D21" s="87"/>
      <c r="E21" s="168" t="str">
        <f>'TABLE 1'!E21</f>
        <v>80-R2.5</v>
      </c>
      <c r="F21" s="88"/>
      <c r="G21" s="167">
        <v>0</v>
      </c>
      <c r="H21" s="89"/>
      <c r="I21" s="163">
        <f>'TABLE 1'!I21</f>
        <v>169538276.82</v>
      </c>
      <c r="J21" s="90"/>
      <c r="K21" s="163">
        <v>28169411</v>
      </c>
      <c r="L21" s="90"/>
      <c r="M21" s="163">
        <v>36328210</v>
      </c>
      <c r="N21" s="90"/>
      <c r="O21" s="163">
        <v>1969461</v>
      </c>
      <c r="Q21" s="164">
        <f t="shared" si="0"/>
        <v>1.16</v>
      </c>
      <c r="R21" s="165">
        <v>66.7</v>
      </c>
    </row>
    <row r="22" spans="1:18" ht="17.25">
      <c r="A22" s="170" t="s">
        <v>143</v>
      </c>
      <c r="B22" s="93"/>
      <c r="C22" s="142" t="s">
        <v>144</v>
      </c>
      <c r="D22" s="87"/>
      <c r="E22" s="168" t="str">
        <f>'TABLE 1'!E22</f>
        <v>50-R3</v>
      </c>
      <c r="F22" s="88"/>
      <c r="G22" s="167">
        <v>0</v>
      </c>
      <c r="H22" s="89"/>
      <c r="I22" s="163">
        <f>'TABLE 1'!I22</f>
        <v>181660977.6</v>
      </c>
      <c r="J22" s="90"/>
      <c r="K22" s="163">
        <v>38039451</v>
      </c>
      <c r="L22" s="90"/>
      <c r="M22" s="163">
        <v>42055033</v>
      </c>
      <c r="N22" s="90"/>
      <c r="O22" s="163">
        <v>3506546</v>
      </c>
      <c r="Q22" s="164">
        <f t="shared" si="0"/>
        <v>1.93</v>
      </c>
      <c r="R22" s="165">
        <v>39.5</v>
      </c>
    </row>
    <row r="23" spans="1:18" ht="17.25">
      <c r="A23" s="170" t="s">
        <v>145</v>
      </c>
      <c r="B23" s="93"/>
      <c r="C23" s="142" t="s">
        <v>146</v>
      </c>
      <c r="D23" s="87"/>
      <c r="E23" s="168" t="str">
        <f>'TABLE 1'!E23</f>
        <v>35-R3</v>
      </c>
      <c r="F23" s="88"/>
      <c r="G23" s="167">
        <v>0</v>
      </c>
      <c r="H23" s="89"/>
      <c r="I23" s="163">
        <f>'TABLE 1'!I23</f>
        <v>2097766.77</v>
      </c>
      <c r="J23" s="90"/>
      <c r="K23" s="163">
        <v>887864.55</v>
      </c>
      <c r="L23" s="90"/>
      <c r="M23" s="163">
        <v>1399919</v>
      </c>
      <c r="N23" s="90"/>
      <c r="O23" s="163">
        <v>34039.06</v>
      </c>
      <c r="Q23" s="164">
        <f t="shared" si="0"/>
        <v>1.62</v>
      </c>
      <c r="R23" s="165">
        <v>20.19</v>
      </c>
    </row>
    <row r="24" spans="1:18" ht="17.25">
      <c r="A24" s="170" t="s">
        <v>115</v>
      </c>
      <c r="B24" s="93"/>
      <c r="C24" s="142" t="s">
        <v>99</v>
      </c>
      <c r="D24" s="87"/>
      <c r="E24" s="168" t="str">
        <f>'TABLE 1'!E24</f>
        <v>65-R1.5</v>
      </c>
      <c r="F24" s="88"/>
      <c r="G24" s="167">
        <v>0</v>
      </c>
      <c r="H24" s="89"/>
      <c r="I24" s="163">
        <f>'TABLE 1'!I24</f>
        <v>33041935.74</v>
      </c>
      <c r="J24" s="90"/>
      <c r="K24" s="55">
        <v>4717835.13</v>
      </c>
      <c r="L24" s="90"/>
      <c r="M24" s="163">
        <v>7855928</v>
      </c>
      <c r="N24" s="90"/>
      <c r="O24" s="55">
        <v>439136.8</v>
      </c>
      <c r="P24" s="156"/>
      <c r="Q24" s="164">
        <f t="shared" si="0"/>
        <v>1.33</v>
      </c>
      <c r="R24" s="95">
        <v>55.72</v>
      </c>
    </row>
    <row r="25" spans="1:18" ht="17.25">
      <c r="A25" s="170" t="s">
        <v>147</v>
      </c>
      <c r="B25" s="93"/>
      <c r="C25" s="142" t="s">
        <v>148</v>
      </c>
      <c r="D25" s="87"/>
      <c r="E25" s="168" t="str">
        <f>'TABLE 1'!E25</f>
        <v>60-R4</v>
      </c>
      <c r="F25" s="88"/>
      <c r="G25" s="167">
        <v>0</v>
      </c>
      <c r="H25" s="89"/>
      <c r="I25" s="163">
        <f>'TABLE 1'!I25</f>
        <v>75145608.39</v>
      </c>
      <c r="J25" s="90"/>
      <c r="K25" s="163">
        <v>37428586.9</v>
      </c>
      <c r="L25" s="90"/>
      <c r="M25" s="163">
        <v>49430042</v>
      </c>
      <c r="N25" s="90"/>
      <c r="O25" s="163">
        <v>780950</v>
      </c>
      <c r="Q25" s="164">
        <f t="shared" si="0"/>
        <v>1.04</v>
      </c>
      <c r="R25" s="165">
        <v>30.12</v>
      </c>
    </row>
    <row r="26" spans="1:18" ht="17.25">
      <c r="A26" s="170" t="s">
        <v>149</v>
      </c>
      <c r="B26" s="93"/>
      <c r="C26" s="142" t="s">
        <v>150</v>
      </c>
      <c r="D26" s="87"/>
      <c r="E26" s="168" t="str">
        <f>'TABLE 1'!E26</f>
        <v>43-R2</v>
      </c>
      <c r="F26" s="88"/>
      <c r="G26" s="167">
        <v>0</v>
      </c>
      <c r="H26" s="89"/>
      <c r="I26" s="163">
        <f>'TABLE 1'!I26</f>
        <v>174291650.68</v>
      </c>
      <c r="J26" s="90"/>
      <c r="K26" s="163">
        <v>36444926</v>
      </c>
      <c r="L26" s="90"/>
      <c r="M26" s="163">
        <v>45672022</v>
      </c>
      <c r="N26" s="90"/>
      <c r="O26" s="163">
        <v>3728318</v>
      </c>
      <c r="Q26" s="164">
        <f t="shared" si="0"/>
        <v>2.14</v>
      </c>
      <c r="R26" s="165">
        <v>34</v>
      </c>
    </row>
    <row r="27" spans="1:18" ht="17.25">
      <c r="A27" s="170" t="s">
        <v>116</v>
      </c>
      <c r="B27" s="93"/>
      <c r="C27" s="142" t="s">
        <v>100</v>
      </c>
      <c r="D27" s="96"/>
      <c r="E27" s="168" t="str">
        <f>'TABLE 1'!E27</f>
        <v>40-S0.5</v>
      </c>
      <c r="F27" s="88"/>
      <c r="G27" s="167">
        <v>0</v>
      </c>
      <c r="H27" s="89"/>
      <c r="I27" s="163">
        <f>'TABLE 1'!I27</f>
        <v>98675778.56</v>
      </c>
      <c r="J27" s="90"/>
      <c r="K27" s="55">
        <v>24577291.09</v>
      </c>
      <c r="L27" s="90"/>
      <c r="M27" s="163">
        <v>22285625</v>
      </c>
      <c r="N27" s="90"/>
      <c r="O27" s="55">
        <v>2573432.7</v>
      </c>
      <c r="P27" s="156"/>
      <c r="Q27" s="164">
        <f t="shared" si="0"/>
        <v>2.61</v>
      </c>
      <c r="R27" s="95">
        <v>30.04</v>
      </c>
    </row>
    <row r="28" spans="1:18" ht="17.25">
      <c r="A28" s="170" t="s">
        <v>117</v>
      </c>
      <c r="B28" s="93"/>
      <c r="C28" s="142" t="s">
        <v>151</v>
      </c>
      <c r="D28" s="96"/>
      <c r="E28" s="168" t="str">
        <f>'TABLE 1'!E28</f>
        <v>45-R2</v>
      </c>
      <c r="F28" s="88"/>
      <c r="G28" s="167">
        <v>0</v>
      </c>
      <c r="H28" s="89"/>
      <c r="I28" s="163">
        <f>'TABLE 1'!I28</f>
        <v>11160435.1</v>
      </c>
      <c r="J28" s="90"/>
      <c r="K28" s="55">
        <v>3677239</v>
      </c>
      <c r="L28" s="90"/>
      <c r="M28" s="163">
        <v>3827319</v>
      </c>
      <c r="N28" s="90"/>
      <c r="O28" s="55">
        <v>241340</v>
      </c>
      <c r="P28" s="156"/>
      <c r="Q28" s="164">
        <f t="shared" si="0"/>
        <v>2.16</v>
      </c>
      <c r="R28" s="95">
        <v>30.2</v>
      </c>
    </row>
    <row r="29" spans="1:18" ht="17.25">
      <c r="A29" s="170" t="s">
        <v>118</v>
      </c>
      <c r="B29" s="93"/>
      <c r="C29" s="142" t="s">
        <v>101</v>
      </c>
      <c r="D29" s="96"/>
      <c r="E29" s="168" t="str">
        <f>'TABLE 1'!E29</f>
        <v>43-R2</v>
      </c>
      <c r="F29" s="88"/>
      <c r="G29" s="167">
        <v>0</v>
      </c>
      <c r="H29" s="89"/>
      <c r="I29" s="163">
        <f>'TABLE 1'!I29</f>
        <v>11641826.22</v>
      </c>
      <c r="J29" s="90"/>
      <c r="K29" s="163">
        <v>3063637.29</v>
      </c>
      <c r="L29" s="90"/>
      <c r="M29" s="163">
        <v>4772319</v>
      </c>
      <c r="N29" s="90"/>
      <c r="O29" s="163">
        <v>198329</v>
      </c>
      <c r="Q29" s="164">
        <f t="shared" si="0"/>
        <v>1.7</v>
      </c>
      <c r="R29" s="165">
        <v>31.68</v>
      </c>
    </row>
    <row r="30" spans="1:33" s="128" customFormat="1" ht="17.25">
      <c r="A30" s="143" t="s">
        <v>88</v>
      </c>
      <c r="B30" s="121"/>
      <c r="C30" s="143"/>
      <c r="D30" s="122"/>
      <c r="E30" s="123"/>
      <c r="F30" s="123"/>
      <c r="G30" s="124"/>
      <c r="H30" s="125"/>
      <c r="I30" s="119">
        <f>SUM(I18:I29)</f>
        <v>916095085.17</v>
      </c>
      <c r="J30" s="119">
        <f>SUM(J18:J29)</f>
        <v>0</v>
      </c>
      <c r="K30" s="119">
        <f>SUM(K18:K29)</f>
        <v>233432629.91</v>
      </c>
      <c r="L30" s="119">
        <f>SUM(L18:L29)</f>
        <v>0</v>
      </c>
      <c r="M30" s="119">
        <f>SUM(M18:M29)</f>
        <v>285646076.04</v>
      </c>
      <c r="N30" s="119"/>
      <c r="O30" s="119">
        <f>SUM(O18:O29)</f>
        <v>15120737.61</v>
      </c>
      <c r="P30" s="131"/>
      <c r="Q30" s="120">
        <f>ROUND(O30/I30*100,2)</f>
        <v>1.65</v>
      </c>
      <c r="R30" s="127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1:18" ht="17.25">
      <c r="A31" s="142"/>
      <c r="B31" s="86"/>
      <c r="C31" s="142"/>
      <c r="D31" s="100"/>
      <c r="E31" s="88"/>
      <c r="F31" s="88"/>
      <c r="G31" s="94"/>
      <c r="H31" s="89"/>
      <c r="I31" s="101"/>
      <c r="J31" s="102"/>
      <c r="K31" s="67"/>
      <c r="L31" s="67"/>
      <c r="M31" s="67"/>
      <c r="N31" s="67"/>
      <c r="O31" s="67"/>
      <c r="P31" s="157"/>
      <c r="Q31" s="67"/>
      <c r="R31" s="95"/>
    </row>
    <row r="32" spans="1:18" ht="17.25">
      <c r="A32" s="145" t="s">
        <v>84</v>
      </c>
      <c r="B32" s="86"/>
      <c r="C32" s="142"/>
      <c r="D32" s="100"/>
      <c r="E32" s="88"/>
      <c r="F32" s="88"/>
      <c r="G32" s="94"/>
      <c r="H32" s="89"/>
      <c r="I32" s="101"/>
      <c r="J32" s="102"/>
      <c r="K32" s="67"/>
      <c r="L32" s="67"/>
      <c r="M32" s="67"/>
      <c r="N32" s="67"/>
      <c r="O32" s="67"/>
      <c r="P32" s="157"/>
      <c r="Q32" s="67"/>
      <c r="R32" s="95"/>
    </row>
    <row r="33" spans="1:18" ht="17.25">
      <c r="A33" s="170" t="s">
        <v>152</v>
      </c>
      <c r="B33" s="86"/>
      <c r="C33" s="142" t="s">
        <v>153</v>
      </c>
      <c r="D33" s="100"/>
      <c r="E33" s="168" t="str">
        <f>'TABLE 1'!E33</f>
        <v>37-S1</v>
      </c>
      <c r="F33" s="88"/>
      <c r="G33" s="167">
        <v>0</v>
      </c>
      <c r="H33" s="89"/>
      <c r="I33" s="163">
        <f>'TABLE 1'!I33</f>
        <v>20016528.19</v>
      </c>
      <c r="J33" s="90"/>
      <c r="K33" s="163">
        <v>6823685.91</v>
      </c>
      <c r="L33" s="90"/>
      <c r="M33" s="163">
        <v>11303519</v>
      </c>
      <c r="N33" s="90"/>
      <c r="O33" s="163">
        <v>296337.79</v>
      </c>
      <c r="Q33" s="164">
        <f aca="true" t="shared" si="1" ref="Q33:Q51">ROUND(O33/I33*100,2)</f>
        <v>1.48</v>
      </c>
      <c r="R33" s="165">
        <v>24.39</v>
      </c>
    </row>
    <row r="34" spans="1:18" ht="17.25">
      <c r="A34" s="170" t="s">
        <v>154</v>
      </c>
      <c r="B34" s="86"/>
      <c r="C34" s="142" t="s">
        <v>155</v>
      </c>
      <c r="D34" s="100"/>
      <c r="E34" s="168" t="str">
        <f>'TABLE 1'!E34</f>
        <v>15-L2</v>
      </c>
      <c r="F34" s="88"/>
      <c r="G34" s="167">
        <v>0</v>
      </c>
      <c r="H34" s="89"/>
      <c r="I34" s="163">
        <f>'TABLE 1'!I34</f>
        <v>7933.28</v>
      </c>
      <c r="J34" s="90"/>
      <c r="K34" s="163">
        <v>1288.71</v>
      </c>
      <c r="L34" s="90"/>
      <c r="M34" s="163">
        <v>15849.01</v>
      </c>
      <c r="N34" s="90"/>
      <c r="O34" s="163">
        <v>0</v>
      </c>
      <c r="Q34" s="164">
        <f t="shared" si="1"/>
        <v>0</v>
      </c>
      <c r="R34" s="165">
        <v>12.56</v>
      </c>
    </row>
    <row r="35" spans="1:18" ht="17.25">
      <c r="A35" s="170" t="s">
        <v>156</v>
      </c>
      <c r="B35" s="86"/>
      <c r="C35" s="142" t="s">
        <v>157</v>
      </c>
      <c r="D35" s="100"/>
      <c r="E35" s="168" t="str">
        <f>'TABLE 1'!E35</f>
        <v>10-SQ</v>
      </c>
      <c r="F35" s="88"/>
      <c r="G35" s="167">
        <v>0</v>
      </c>
      <c r="H35" s="89"/>
      <c r="I35" s="163">
        <f>'TABLE 1'!I35</f>
        <v>2994409.61</v>
      </c>
      <c r="J35" s="90"/>
      <c r="K35" s="163">
        <v>2855580.09</v>
      </c>
      <c r="L35" s="90"/>
      <c r="M35" s="163">
        <v>2994409.62</v>
      </c>
      <c r="N35" s="90"/>
      <c r="O35" s="163">
        <v>0</v>
      </c>
      <c r="Q35" s="164">
        <f t="shared" si="1"/>
        <v>0</v>
      </c>
      <c r="R35" s="165">
        <v>0.46</v>
      </c>
    </row>
    <row r="36" spans="1:18" ht="17.25">
      <c r="A36" s="170">
        <v>391.3</v>
      </c>
      <c r="B36" s="86"/>
      <c r="C36" s="142" t="s">
        <v>158</v>
      </c>
      <c r="D36" s="100"/>
      <c r="E36" s="168" t="str">
        <f>'TABLE 1'!E36</f>
        <v>5-SQ</v>
      </c>
      <c r="F36" s="88"/>
      <c r="G36" s="167">
        <f>(VLOOKUP(A36,'[1]Export_ALG_Remaining_Life'!$A$2:$M$21,6,))*100</f>
        <v>0</v>
      </c>
      <c r="H36" s="89"/>
      <c r="I36" s="163">
        <f>'TABLE 1'!I36</f>
        <v>3129482.49</v>
      </c>
      <c r="J36" s="90"/>
      <c r="K36" s="163">
        <v>2255432.17</v>
      </c>
      <c r="L36" s="90"/>
      <c r="M36" s="163">
        <v>1073696.78</v>
      </c>
      <c r="N36" s="90"/>
      <c r="O36" s="163">
        <v>1377593.3</v>
      </c>
      <c r="Q36" s="164">
        <f t="shared" si="1"/>
        <v>44.02</v>
      </c>
      <c r="R36" s="165">
        <v>1.4</v>
      </c>
    </row>
    <row r="37" spans="1:18" ht="17.25">
      <c r="A37" s="170" t="s">
        <v>159</v>
      </c>
      <c r="B37" s="86"/>
      <c r="C37" s="142" t="s">
        <v>160</v>
      </c>
      <c r="D37" s="100"/>
      <c r="E37" s="168" t="str">
        <f>'TABLE 1'!E37</f>
        <v>15-SQ</v>
      </c>
      <c r="F37" s="88"/>
      <c r="G37" s="167">
        <v>0</v>
      </c>
      <c r="H37" s="89"/>
      <c r="I37" s="163">
        <f>'TABLE 1'!I37</f>
        <v>332876.1</v>
      </c>
      <c r="J37" s="90"/>
      <c r="K37" s="163">
        <v>187389.86</v>
      </c>
      <c r="L37" s="90"/>
      <c r="M37" s="163">
        <v>-118387.87</v>
      </c>
      <c r="N37" s="90"/>
      <c r="O37" s="163">
        <v>87782.36</v>
      </c>
      <c r="Q37" s="164">
        <f t="shared" si="1"/>
        <v>26.37</v>
      </c>
      <c r="R37" s="165">
        <v>6.56</v>
      </c>
    </row>
    <row r="38" spans="1:18" ht="17.25">
      <c r="A38" s="170" t="s">
        <v>161</v>
      </c>
      <c r="B38" s="86"/>
      <c r="C38" s="142" t="s">
        <v>162</v>
      </c>
      <c r="D38" s="100"/>
      <c r="E38" s="168" t="str">
        <f>'TABLE 1'!E38</f>
        <v>15-SQ</v>
      </c>
      <c r="F38" s="88"/>
      <c r="G38" s="167">
        <v>0</v>
      </c>
      <c r="H38" s="89"/>
      <c r="I38" s="163">
        <f>'TABLE 1'!I38</f>
        <v>1830809.89</v>
      </c>
      <c r="J38" s="90"/>
      <c r="K38" s="163">
        <v>930934.14</v>
      </c>
      <c r="L38" s="90"/>
      <c r="M38" s="163">
        <v>214355.68</v>
      </c>
      <c r="N38" s="90"/>
      <c r="O38" s="163">
        <v>347893.69</v>
      </c>
      <c r="Q38" s="164">
        <f t="shared" si="1"/>
        <v>19</v>
      </c>
      <c r="R38" s="165">
        <v>7.37</v>
      </c>
    </row>
    <row r="39" spans="1:18" ht="17.25">
      <c r="A39" s="170">
        <v>392.1</v>
      </c>
      <c r="B39" s="86"/>
      <c r="C39" s="142" t="s">
        <v>102</v>
      </c>
      <c r="D39" s="100"/>
      <c r="E39" s="168" t="str">
        <f>'TABLE 1'!E39</f>
        <v>20-S3</v>
      </c>
      <c r="F39" s="88"/>
      <c r="G39" s="167">
        <v>0</v>
      </c>
      <c r="H39" s="89"/>
      <c r="I39" s="163">
        <f>'TABLE 1'!I39</f>
        <v>321765.67</v>
      </c>
      <c r="J39" s="90"/>
      <c r="K39" s="163">
        <v>143726.14</v>
      </c>
      <c r="L39" s="90"/>
      <c r="M39" s="163">
        <v>181562.36</v>
      </c>
      <c r="N39" s="90"/>
      <c r="O39" s="163">
        <v>11467.98</v>
      </c>
      <c r="Q39" s="164">
        <f t="shared" si="1"/>
        <v>3.56</v>
      </c>
      <c r="R39" s="165">
        <v>11.07</v>
      </c>
    </row>
    <row r="40" spans="1:18" ht="17.25">
      <c r="A40" s="170">
        <v>392.2</v>
      </c>
      <c r="B40" s="86"/>
      <c r="C40" s="142" t="s">
        <v>103</v>
      </c>
      <c r="D40" s="100"/>
      <c r="E40" s="168" t="str">
        <f>'TABLE 1'!E40</f>
        <v>11-L1.5</v>
      </c>
      <c r="F40" s="88"/>
      <c r="G40" s="167">
        <v>0</v>
      </c>
      <c r="H40" s="89"/>
      <c r="I40" s="163">
        <f>'TABLE 1'!I40</f>
        <v>16815650.14</v>
      </c>
      <c r="J40" s="90"/>
      <c r="K40" s="163">
        <v>5392177.82</v>
      </c>
      <c r="L40" s="90"/>
      <c r="M40" s="163">
        <v>5768816</v>
      </c>
      <c r="N40" s="90"/>
      <c r="O40" s="163">
        <v>1468056.23</v>
      </c>
      <c r="Q40" s="164">
        <f t="shared" si="1"/>
        <v>8.73</v>
      </c>
      <c r="R40" s="165">
        <v>7.47</v>
      </c>
    </row>
    <row r="41" spans="1:18" ht="17.25">
      <c r="A41" s="170" t="s">
        <v>163</v>
      </c>
      <c r="B41" s="86"/>
      <c r="C41" s="142" t="s">
        <v>164</v>
      </c>
      <c r="D41" s="100"/>
      <c r="E41" s="168" t="str">
        <f>'TABLE 1'!E41</f>
        <v>30-SQ</v>
      </c>
      <c r="F41" s="88"/>
      <c r="G41" s="167">
        <v>0</v>
      </c>
      <c r="H41" s="89"/>
      <c r="I41" s="163">
        <f>'TABLE 1'!I41</f>
        <v>66925.21</v>
      </c>
      <c r="J41" s="90"/>
      <c r="K41" s="163">
        <v>46254.54</v>
      </c>
      <c r="L41" s="90"/>
      <c r="M41" s="163">
        <v>30027.82</v>
      </c>
      <c r="N41" s="90"/>
      <c r="O41" s="163">
        <v>5619.25</v>
      </c>
      <c r="Q41" s="164">
        <f t="shared" si="1"/>
        <v>8.4</v>
      </c>
      <c r="R41" s="165">
        <v>9.27</v>
      </c>
    </row>
    <row r="42" spans="1:18" ht="17.25">
      <c r="A42" s="170" t="s">
        <v>165</v>
      </c>
      <c r="B42" s="86"/>
      <c r="C42" s="142" t="s">
        <v>105</v>
      </c>
      <c r="D42" s="100"/>
      <c r="E42" s="168" t="str">
        <f>'TABLE 1'!E42</f>
        <v>20-SQ</v>
      </c>
      <c r="F42" s="88"/>
      <c r="G42" s="167">
        <v>0</v>
      </c>
      <c r="H42" s="89"/>
      <c r="I42" s="163">
        <f>'TABLE 1'!I42</f>
        <v>8836243.78</v>
      </c>
      <c r="J42" s="90"/>
      <c r="K42" s="163">
        <v>3553293.54</v>
      </c>
      <c r="L42" s="90"/>
      <c r="M42" s="163">
        <v>2281015</v>
      </c>
      <c r="N42" s="90"/>
      <c r="O42" s="163">
        <v>939424.04</v>
      </c>
      <c r="Q42" s="164">
        <f t="shared" si="1"/>
        <v>10.63</v>
      </c>
      <c r="R42" s="165">
        <v>11.96</v>
      </c>
    </row>
    <row r="43" spans="1:33" s="128" customFormat="1" ht="17.25">
      <c r="A43" s="170" t="s">
        <v>166</v>
      </c>
      <c r="B43" s="86"/>
      <c r="C43" s="142" t="s">
        <v>167</v>
      </c>
      <c r="D43" s="100"/>
      <c r="E43" s="168" t="str">
        <f>'TABLE 1'!E43</f>
        <v>31-R4</v>
      </c>
      <c r="F43" s="88"/>
      <c r="G43" s="167">
        <v>0</v>
      </c>
      <c r="H43" s="89"/>
      <c r="I43" s="163">
        <f>'TABLE 1'!I43</f>
        <v>131231.02</v>
      </c>
      <c r="J43" s="90"/>
      <c r="K43" s="163">
        <v>112484.42</v>
      </c>
      <c r="L43" s="90"/>
      <c r="M43" s="163">
        <v>120288.42</v>
      </c>
      <c r="N43" s="90"/>
      <c r="O43" s="163">
        <v>1994.3</v>
      </c>
      <c r="P43" s="99"/>
      <c r="Q43" s="164">
        <f t="shared" si="1"/>
        <v>1.52</v>
      </c>
      <c r="R43" s="165">
        <v>4.43</v>
      </c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1:18" ht="17.25">
      <c r="A44" s="170" t="s">
        <v>168</v>
      </c>
      <c r="B44" s="86"/>
      <c r="C44" s="142" t="s">
        <v>169</v>
      </c>
      <c r="D44" s="100"/>
      <c r="E44" s="168" t="str">
        <f>'TABLE 1'!E44</f>
        <v>20-SQ</v>
      </c>
      <c r="F44" s="88"/>
      <c r="G44" s="167">
        <v>0</v>
      </c>
      <c r="H44" s="89"/>
      <c r="I44" s="163">
        <f>'TABLE 1'!I44</f>
        <v>119908.16</v>
      </c>
      <c r="J44" s="90"/>
      <c r="K44" s="163">
        <v>90263.91</v>
      </c>
      <c r="L44" s="90"/>
      <c r="M44" s="163">
        <v>64580.51</v>
      </c>
      <c r="N44" s="90"/>
      <c r="O44" s="163">
        <v>17447.61</v>
      </c>
      <c r="Q44" s="164">
        <f t="shared" si="1"/>
        <v>14.55</v>
      </c>
      <c r="R44" s="165">
        <v>4.94</v>
      </c>
    </row>
    <row r="45" spans="1:33" s="140" customFormat="1" ht="18" thickBot="1">
      <c r="A45" s="170">
        <v>396.1</v>
      </c>
      <c r="B45" s="86"/>
      <c r="C45" s="142" t="s">
        <v>170</v>
      </c>
      <c r="D45" s="100"/>
      <c r="E45" s="168" t="str">
        <f>'TABLE 1'!E45</f>
        <v>20-L2</v>
      </c>
      <c r="F45" s="88"/>
      <c r="G45" s="167">
        <v>0</v>
      </c>
      <c r="H45" s="89"/>
      <c r="I45" s="163">
        <f>'TABLE 1'!I45</f>
        <v>959324.67</v>
      </c>
      <c r="J45" s="90"/>
      <c r="K45" s="163">
        <v>245805.98</v>
      </c>
      <c r="L45" s="90"/>
      <c r="M45" s="163">
        <v>227140.94</v>
      </c>
      <c r="N45" s="90"/>
      <c r="O45" s="163">
        <v>49704</v>
      </c>
      <c r="P45" s="99"/>
      <c r="Q45" s="164">
        <f t="shared" si="1"/>
        <v>5.18</v>
      </c>
      <c r="R45" s="165">
        <v>14.88</v>
      </c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1:18" ht="18" thickTop="1">
      <c r="A46" s="170">
        <v>396.2</v>
      </c>
      <c r="B46" s="86"/>
      <c r="C46" s="142" t="s">
        <v>104</v>
      </c>
      <c r="D46" s="100"/>
      <c r="E46" s="168" t="str">
        <f>'TABLE 1'!E46</f>
        <v>15-L1.5</v>
      </c>
      <c r="F46" s="88"/>
      <c r="G46" s="167">
        <v>0</v>
      </c>
      <c r="H46" s="89"/>
      <c r="I46" s="163">
        <f>'TABLE 1'!I46</f>
        <v>4030055.43</v>
      </c>
      <c r="J46" s="90"/>
      <c r="K46" s="163">
        <v>480228.19</v>
      </c>
      <c r="L46" s="90"/>
      <c r="M46" s="163">
        <v>-890967</v>
      </c>
      <c r="N46" s="90"/>
      <c r="O46" s="163">
        <v>512490.11</v>
      </c>
      <c r="Q46" s="164">
        <f t="shared" si="1"/>
        <v>12.72</v>
      </c>
      <c r="R46" s="165">
        <v>13.21</v>
      </c>
    </row>
    <row r="47" spans="1:18" ht="17.25">
      <c r="A47" s="170" t="s">
        <v>171</v>
      </c>
      <c r="B47" s="86"/>
      <c r="C47" s="142" t="s">
        <v>175</v>
      </c>
      <c r="D47" s="100"/>
      <c r="E47" s="168" t="str">
        <f>'TABLE 1'!E47</f>
        <v>15-SQ</v>
      </c>
      <c r="F47" s="88"/>
      <c r="G47" s="167">
        <v>0</v>
      </c>
      <c r="H47" s="89"/>
      <c r="I47" s="163">
        <f>'TABLE 1'!I47</f>
        <v>385135.06</v>
      </c>
      <c r="J47" s="90"/>
      <c r="K47" s="163">
        <v>243338.27</v>
      </c>
      <c r="L47" s="90"/>
      <c r="M47" s="163">
        <v>236357.32</v>
      </c>
      <c r="N47" s="90"/>
      <c r="O47" s="163">
        <v>20617.52</v>
      </c>
      <c r="Q47" s="164">
        <f t="shared" si="1"/>
        <v>5.35</v>
      </c>
      <c r="R47" s="165">
        <v>5.52</v>
      </c>
    </row>
    <row r="48" spans="1:18" ht="17.25">
      <c r="A48" s="170" t="s">
        <v>172</v>
      </c>
      <c r="B48" s="86"/>
      <c r="C48" s="142" t="s">
        <v>176</v>
      </c>
      <c r="D48" s="100"/>
      <c r="E48" s="168" t="str">
        <f>'TABLE 1'!E48</f>
        <v>10-SQ</v>
      </c>
      <c r="F48" s="88"/>
      <c r="G48" s="167">
        <v>0</v>
      </c>
      <c r="H48" s="89"/>
      <c r="I48" s="163">
        <f>'TABLE 1'!I48</f>
        <v>4998746.67</v>
      </c>
      <c r="J48" s="90"/>
      <c r="K48" s="163">
        <v>3829317.91</v>
      </c>
      <c r="L48" s="90"/>
      <c r="M48" s="163">
        <v>3763214</v>
      </c>
      <c r="N48" s="90"/>
      <c r="O48" s="163">
        <v>272643.37</v>
      </c>
      <c r="Q48" s="164">
        <f t="shared" si="1"/>
        <v>5.45</v>
      </c>
      <c r="R48" s="165">
        <v>2.37</v>
      </c>
    </row>
    <row r="49" spans="1:18" ht="17.25">
      <c r="A49" s="170" t="s">
        <v>173</v>
      </c>
      <c r="B49" s="86"/>
      <c r="C49" s="142" t="s">
        <v>177</v>
      </c>
      <c r="D49" s="100"/>
      <c r="E49" s="168" t="str">
        <f>'TABLE 1'!E49</f>
        <v>10-SQ</v>
      </c>
      <c r="F49" s="88"/>
      <c r="G49" s="167">
        <v>0</v>
      </c>
      <c r="H49" s="89"/>
      <c r="I49" s="163">
        <f>'TABLE 1'!I49</f>
        <v>535709.81</v>
      </c>
      <c r="J49" s="90"/>
      <c r="K49" s="163">
        <v>388623.85</v>
      </c>
      <c r="L49" s="90"/>
      <c r="M49" s="163">
        <v>243941.6</v>
      </c>
      <c r="N49" s="90"/>
      <c r="O49" s="163">
        <v>115815.98</v>
      </c>
      <c r="Q49" s="164">
        <f t="shared" si="1"/>
        <v>21.62</v>
      </c>
      <c r="R49" s="165">
        <v>2.75</v>
      </c>
    </row>
    <row r="50" spans="1:18" ht="17.25">
      <c r="A50" s="170" t="s">
        <v>174</v>
      </c>
      <c r="B50" s="86"/>
      <c r="C50" s="142" t="s">
        <v>178</v>
      </c>
      <c r="D50" s="100"/>
      <c r="E50" s="168" t="str">
        <f>'TABLE 1'!E50</f>
        <v>15-SQ</v>
      </c>
      <c r="F50" s="88"/>
      <c r="G50" s="167">
        <v>0</v>
      </c>
      <c r="H50" s="89"/>
      <c r="I50" s="163">
        <f>'TABLE 1'!I50</f>
        <v>1240360.02</v>
      </c>
      <c r="J50" s="90"/>
      <c r="K50" s="163">
        <v>423996.43</v>
      </c>
      <c r="L50" s="90"/>
      <c r="M50" s="163">
        <v>386096.84</v>
      </c>
      <c r="N50" s="90"/>
      <c r="O50" s="163">
        <v>86712</v>
      </c>
      <c r="Q50" s="164">
        <f t="shared" si="1"/>
        <v>6.99</v>
      </c>
      <c r="R50" s="165">
        <v>9.87</v>
      </c>
    </row>
    <row r="51" spans="1:18" ht="17.25">
      <c r="A51" s="170" t="s">
        <v>119</v>
      </c>
      <c r="B51" s="86"/>
      <c r="C51" s="142" t="s">
        <v>106</v>
      </c>
      <c r="D51" s="100"/>
      <c r="E51" s="168" t="str">
        <f>'TABLE 1'!E51</f>
        <v>25-SQ</v>
      </c>
      <c r="F51" s="88"/>
      <c r="G51" s="167">
        <v>0</v>
      </c>
      <c r="H51" s="89"/>
      <c r="I51" s="163">
        <f>'TABLE 1'!I51</f>
        <v>80967.67</v>
      </c>
      <c r="J51" s="90"/>
      <c r="K51" s="163">
        <v>21763.42</v>
      </c>
      <c r="L51" s="90"/>
      <c r="M51" s="163">
        <v>17002.21</v>
      </c>
      <c r="N51" s="90"/>
      <c r="O51" s="163">
        <v>3524.75</v>
      </c>
      <c r="Q51" s="164">
        <f t="shared" si="1"/>
        <v>4.35</v>
      </c>
      <c r="R51" s="165">
        <v>18.28</v>
      </c>
    </row>
    <row r="52" spans="1:18" ht="17.25">
      <c r="A52" s="143" t="s">
        <v>85</v>
      </c>
      <c r="B52" s="130"/>
      <c r="C52" s="144"/>
      <c r="D52" s="131"/>
      <c r="E52" s="123"/>
      <c r="F52" s="123"/>
      <c r="G52" s="129"/>
      <c r="H52" s="125"/>
      <c r="I52" s="132">
        <f>SUM(I33:I51)</f>
        <v>66834062.87000002</v>
      </c>
      <c r="J52" s="132">
        <f>SUM(J33:J51)</f>
        <v>0</v>
      </c>
      <c r="K52" s="132">
        <f>SUM(K33:K51)</f>
        <v>28025585.30000001</v>
      </c>
      <c r="L52" s="132">
        <f>SUM(L33:L51)</f>
        <v>0</v>
      </c>
      <c r="M52" s="132">
        <f>SUM(M33:M51)</f>
        <v>27912518.240000006</v>
      </c>
      <c r="N52" s="133"/>
      <c r="O52" s="132">
        <f>SUM(O33:O51)</f>
        <v>5615124.280000001</v>
      </c>
      <c r="P52" s="158"/>
      <c r="Q52" s="120">
        <f>ROUND(O52/I52*100,2)</f>
        <v>8.4</v>
      </c>
      <c r="R52" s="127"/>
    </row>
    <row r="53" spans="1:18" ht="17.25">
      <c r="A53" s="142"/>
      <c r="B53" s="86"/>
      <c r="C53" s="142"/>
      <c r="D53" s="100"/>
      <c r="E53" s="88"/>
      <c r="F53" s="88"/>
      <c r="H53" s="89"/>
      <c r="I53" s="101"/>
      <c r="J53" s="102"/>
      <c r="K53" s="67"/>
      <c r="L53" s="67"/>
      <c r="M53" s="67"/>
      <c r="N53" s="67"/>
      <c r="O53" s="67"/>
      <c r="P53" s="157"/>
      <c r="Q53" s="67"/>
      <c r="R53" s="95"/>
    </row>
    <row r="54" spans="1:18" ht="18" thickBot="1">
      <c r="A54" s="147" t="s">
        <v>89</v>
      </c>
      <c r="B54" s="134"/>
      <c r="C54" s="147"/>
      <c r="D54" s="135"/>
      <c r="E54" s="136"/>
      <c r="F54" s="136"/>
      <c r="G54" s="137"/>
      <c r="H54" s="138"/>
      <c r="I54" s="103">
        <f>I15+I30+I52</f>
        <v>1006307716.9599999</v>
      </c>
      <c r="J54" s="103">
        <f>J15+J30+J52</f>
        <v>0</v>
      </c>
      <c r="K54" s="103">
        <f>K15+K30+K52</f>
        <v>273667821.65</v>
      </c>
      <c r="L54" s="103">
        <f>L15+L30+L52</f>
        <v>0</v>
      </c>
      <c r="M54" s="103">
        <f>M15+M30+M52</f>
        <v>327738666.52000004</v>
      </c>
      <c r="N54" s="139"/>
      <c r="O54" s="103">
        <f>O15+O30+O52</f>
        <v>20983154.509999998</v>
      </c>
      <c r="P54" s="159"/>
      <c r="Q54" s="104">
        <f>ROUND(O54/I54*100,2)</f>
        <v>2.09</v>
      </c>
      <c r="R54" s="150"/>
    </row>
    <row r="55" spans="1:17" ht="18" thickTop="1">
      <c r="A55" s="142"/>
      <c r="B55" s="86"/>
      <c r="C55" s="142"/>
      <c r="D55" s="87"/>
      <c r="E55" s="88"/>
      <c r="F55" s="88"/>
      <c r="H55" s="89"/>
      <c r="I55" s="105"/>
      <c r="J55" s="90"/>
      <c r="K55" s="91"/>
      <c r="L55" s="90"/>
      <c r="M55" s="90"/>
      <c r="N55" s="90"/>
      <c r="O55" s="91"/>
      <c r="P55" s="100"/>
      <c r="Q55" s="62"/>
    </row>
    <row r="56" spans="1:17" ht="17.25">
      <c r="A56" s="151" t="s">
        <v>95</v>
      </c>
      <c r="B56" s="116"/>
      <c r="C56" s="116"/>
      <c r="D56" s="116"/>
      <c r="E56" s="117"/>
      <c r="F56" s="117"/>
      <c r="G56" s="117"/>
      <c r="H56" s="118"/>
      <c r="I56" s="141"/>
      <c r="J56" s="90"/>
      <c r="K56" s="91"/>
      <c r="L56" s="90"/>
      <c r="M56" s="90"/>
      <c r="N56" s="90"/>
      <c r="O56" s="91"/>
      <c r="P56" s="100"/>
      <c r="Q56" s="85"/>
    </row>
    <row r="57" spans="1:17" ht="17.25">
      <c r="A57" s="92">
        <v>301</v>
      </c>
      <c r="C57" s="142" t="s">
        <v>128</v>
      </c>
      <c r="D57" s="87"/>
      <c r="E57" s="88"/>
      <c r="F57" s="88"/>
      <c r="G57" s="88"/>
      <c r="H57" s="89"/>
      <c r="I57" s="105">
        <v>152066.08</v>
      </c>
      <c r="J57" s="90"/>
      <c r="K57" s="91"/>
      <c r="L57" s="90"/>
      <c r="M57" s="90"/>
      <c r="N57" s="90"/>
      <c r="O57" s="91"/>
      <c r="P57" s="100"/>
      <c r="Q57" s="85"/>
    </row>
    <row r="58" spans="1:17" ht="17.25">
      <c r="A58" s="92">
        <v>302</v>
      </c>
      <c r="C58" s="142" t="s">
        <v>129</v>
      </c>
      <c r="D58" s="87"/>
      <c r="E58" s="88"/>
      <c r="F58" s="88"/>
      <c r="G58" s="88"/>
      <c r="H58" s="89"/>
      <c r="I58" s="105">
        <v>211824.67</v>
      </c>
      <c r="J58" s="90"/>
      <c r="K58" s="91"/>
      <c r="L58" s="90"/>
      <c r="M58" s="90"/>
      <c r="N58" s="90"/>
      <c r="O58" s="91"/>
      <c r="P58" s="100"/>
      <c r="Q58" s="85"/>
    </row>
    <row r="59" spans="1:17" ht="17.25">
      <c r="A59" s="92">
        <v>303</v>
      </c>
      <c r="C59" s="142" t="s">
        <v>130</v>
      </c>
      <c r="D59" s="87"/>
      <c r="E59" s="88"/>
      <c r="F59" s="88"/>
      <c r="G59" s="88"/>
      <c r="H59" s="88"/>
      <c r="I59" s="105">
        <v>44171295.02</v>
      </c>
      <c r="J59" s="88"/>
      <c r="K59" s="91"/>
      <c r="L59" s="90"/>
      <c r="M59" s="90"/>
      <c r="N59" s="90"/>
      <c r="O59" s="91"/>
      <c r="P59" s="100"/>
      <c r="Q59" s="85"/>
    </row>
    <row r="60" spans="1:17" ht="17.25">
      <c r="A60" s="92">
        <v>365.1</v>
      </c>
      <c r="C60" s="142" t="s">
        <v>131</v>
      </c>
      <c r="D60" s="87"/>
      <c r="E60" s="88"/>
      <c r="F60" s="88"/>
      <c r="G60" s="88"/>
      <c r="H60" s="88"/>
      <c r="I60" s="105">
        <v>224535.51</v>
      </c>
      <c r="J60" s="88"/>
      <c r="K60" s="91"/>
      <c r="L60" s="90"/>
      <c r="M60" s="90"/>
      <c r="N60" s="90"/>
      <c r="O60" s="91"/>
      <c r="P60" s="100"/>
      <c r="Q60" s="85"/>
    </row>
    <row r="61" spans="1:17" ht="17.25">
      <c r="A61" s="92">
        <v>372</v>
      </c>
      <c r="C61" s="142" t="s">
        <v>132</v>
      </c>
      <c r="D61" s="87"/>
      <c r="E61" s="88"/>
      <c r="F61" s="88"/>
      <c r="G61" s="88"/>
      <c r="H61" s="88"/>
      <c r="I61" s="105">
        <v>87719.71</v>
      </c>
      <c r="J61" s="88"/>
      <c r="K61" s="91"/>
      <c r="L61" s="90"/>
      <c r="M61" s="90"/>
      <c r="N61" s="90"/>
      <c r="O61" s="91"/>
      <c r="P61" s="100"/>
      <c r="Q61" s="85"/>
    </row>
    <row r="62" spans="1:17" ht="17.25">
      <c r="A62" s="92">
        <v>374</v>
      </c>
      <c r="C62" s="142" t="s">
        <v>133</v>
      </c>
      <c r="D62" s="87"/>
      <c r="E62" s="88"/>
      <c r="F62" s="88"/>
      <c r="G62" s="88"/>
      <c r="H62" s="88"/>
      <c r="I62" s="105">
        <v>506463.91</v>
      </c>
      <c r="J62" s="88"/>
      <c r="K62" s="91"/>
      <c r="L62" s="90"/>
      <c r="M62" s="90"/>
      <c r="N62" s="90"/>
      <c r="O62" s="91"/>
      <c r="P62" s="100"/>
      <c r="Q62" s="85"/>
    </row>
    <row r="63" spans="1:17" ht="17.25">
      <c r="A63" s="92">
        <v>388</v>
      </c>
      <c r="C63" s="142" t="s">
        <v>134</v>
      </c>
      <c r="D63" s="87"/>
      <c r="E63" s="88"/>
      <c r="F63" s="88"/>
      <c r="G63" s="88"/>
      <c r="H63" s="88"/>
      <c r="I63" s="105">
        <v>22097038.48</v>
      </c>
      <c r="J63" s="88"/>
      <c r="K63" s="91"/>
      <c r="L63" s="90"/>
      <c r="M63" s="90"/>
      <c r="N63" s="90"/>
      <c r="O63" s="91"/>
      <c r="P63" s="100"/>
      <c r="Q63" s="85"/>
    </row>
    <row r="64" spans="1:17" ht="17.25">
      <c r="A64" s="92">
        <v>389</v>
      </c>
      <c r="C64" s="142" t="s">
        <v>135</v>
      </c>
      <c r="D64" s="87"/>
      <c r="E64" s="88"/>
      <c r="F64" s="88"/>
      <c r="G64" s="88"/>
      <c r="H64" s="88"/>
      <c r="I64" s="97">
        <v>3468083.56</v>
      </c>
      <c r="J64" s="88"/>
      <c r="K64" s="91"/>
      <c r="L64" s="90"/>
      <c r="M64" s="90"/>
      <c r="N64" s="90"/>
      <c r="O64" s="91"/>
      <c r="P64" s="100"/>
      <c r="Q64" s="85"/>
    </row>
    <row r="65" spans="1:17" ht="18" thickBot="1">
      <c r="A65" s="147" t="s">
        <v>96</v>
      </c>
      <c r="B65" s="152"/>
      <c r="C65" s="153"/>
      <c r="D65" s="135"/>
      <c r="E65" s="136"/>
      <c r="F65" s="136"/>
      <c r="G65" s="136"/>
      <c r="H65" s="136"/>
      <c r="I65" s="107">
        <f>I54+I57+I58+I59+I64+I60+I63+I61+I62</f>
        <v>1077226743.8999999</v>
      </c>
      <c r="J65" s="88"/>
      <c r="K65" s="91"/>
      <c r="L65" s="90"/>
      <c r="M65" s="90"/>
      <c r="N65" s="90"/>
      <c r="O65" s="91"/>
      <c r="P65" s="100"/>
      <c r="Q65" s="85"/>
    </row>
    <row r="66" spans="1:17" ht="18" thickTop="1">
      <c r="A66" s="145"/>
      <c r="C66" s="146"/>
      <c r="D66" s="96"/>
      <c r="E66" s="88"/>
      <c r="F66" s="88"/>
      <c r="G66" s="88"/>
      <c r="H66" s="88"/>
      <c r="I66" s="97"/>
      <c r="J66" s="88"/>
      <c r="K66" s="91"/>
      <c r="L66" s="90"/>
      <c r="M66" s="90"/>
      <c r="N66" s="90"/>
      <c r="O66" s="91"/>
      <c r="P66" s="100"/>
      <c r="Q66" s="85"/>
    </row>
    <row r="67" spans="4:15" ht="17.25">
      <c r="D67" s="81"/>
      <c r="I67" s="105"/>
      <c r="J67" s="90"/>
      <c r="K67" s="109"/>
      <c r="L67" s="90"/>
      <c r="M67" s="90"/>
      <c r="N67" s="90"/>
      <c r="O67" s="91"/>
    </row>
    <row r="68" spans="1:15" ht="17.25">
      <c r="A68" s="110"/>
      <c r="B68" s="110"/>
      <c r="D68" s="81"/>
      <c r="I68" s="105"/>
      <c r="J68" s="90"/>
      <c r="K68" s="91"/>
      <c r="L68" s="90"/>
      <c r="M68" s="90"/>
      <c r="N68" s="90"/>
      <c r="O68" s="91"/>
    </row>
    <row r="69" spans="1:17" ht="17.25">
      <c r="A69" s="149"/>
      <c r="B69" s="111"/>
      <c r="D69" s="87"/>
      <c r="E69" s="88"/>
      <c r="F69" s="88"/>
      <c r="G69" s="88"/>
      <c r="I69" s="105"/>
      <c r="J69" s="90"/>
      <c r="K69" s="91"/>
      <c r="L69" s="90"/>
      <c r="M69" s="90"/>
      <c r="N69" s="90"/>
      <c r="O69" s="91"/>
      <c r="Q69" s="85"/>
    </row>
    <row r="70" spans="1:17" ht="17.25">
      <c r="A70" s="149"/>
      <c r="B70" s="111"/>
      <c r="D70" s="87"/>
      <c r="E70" s="88"/>
      <c r="F70" s="88"/>
      <c r="G70" s="88"/>
      <c r="I70" s="105"/>
      <c r="J70" s="90"/>
      <c r="K70" s="91"/>
      <c r="L70" s="90"/>
      <c r="M70" s="90"/>
      <c r="N70" s="90"/>
      <c r="O70" s="91"/>
      <c r="Q70" s="85"/>
    </row>
    <row r="71" spans="1:17" ht="17.25">
      <c r="A71" s="149"/>
      <c r="B71" s="111"/>
      <c r="D71" s="87"/>
      <c r="E71" s="88"/>
      <c r="F71" s="88"/>
      <c r="G71" s="88"/>
      <c r="I71" s="105"/>
      <c r="J71" s="90"/>
      <c r="K71" s="91"/>
      <c r="L71" s="90"/>
      <c r="M71" s="90"/>
      <c r="N71" s="90"/>
      <c r="O71" s="91"/>
      <c r="Q71" s="85"/>
    </row>
    <row r="72" spans="1:17" ht="17.25">
      <c r="A72" s="149"/>
      <c r="B72" s="111"/>
      <c r="D72" s="87"/>
      <c r="E72" s="88"/>
      <c r="F72" s="88"/>
      <c r="G72" s="88"/>
      <c r="I72" s="105"/>
      <c r="J72" s="90"/>
      <c r="K72" s="91"/>
      <c r="L72" s="90"/>
      <c r="M72" s="90"/>
      <c r="N72" s="90"/>
      <c r="O72" s="91"/>
      <c r="Q72" s="85"/>
    </row>
    <row r="73" spans="1:17" ht="17.25">
      <c r="A73" s="149"/>
      <c r="B73" s="111"/>
      <c r="D73" s="87"/>
      <c r="E73" s="88"/>
      <c r="F73" s="88"/>
      <c r="G73" s="88"/>
      <c r="I73" s="105"/>
      <c r="J73" s="90"/>
      <c r="K73" s="91"/>
      <c r="L73" s="90"/>
      <c r="M73" s="90"/>
      <c r="N73" s="90"/>
      <c r="O73" s="91"/>
      <c r="Q73" s="85"/>
    </row>
    <row r="74" spans="1:17" ht="17.25">
      <c r="A74" s="149"/>
      <c r="B74" s="111"/>
      <c r="D74" s="87"/>
      <c r="E74" s="88"/>
      <c r="F74" s="88"/>
      <c r="G74" s="88"/>
      <c r="I74" s="105"/>
      <c r="J74" s="90"/>
      <c r="K74" s="91"/>
      <c r="L74" s="90"/>
      <c r="M74" s="90"/>
      <c r="N74" s="90"/>
      <c r="O74" s="91"/>
      <c r="Q74" s="85"/>
    </row>
    <row r="75" spans="1:17" ht="17.25">
      <c r="A75" s="149"/>
      <c r="B75" s="111"/>
      <c r="D75" s="87"/>
      <c r="E75" s="88"/>
      <c r="F75" s="88"/>
      <c r="G75" s="88"/>
      <c r="I75" s="105"/>
      <c r="J75" s="90"/>
      <c r="K75" s="91"/>
      <c r="L75" s="90"/>
      <c r="M75" s="90"/>
      <c r="N75" s="90"/>
      <c r="O75" s="91"/>
      <c r="Q75" s="85"/>
    </row>
    <row r="76" spans="1:17" ht="17.25">
      <c r="A76" s="100"/>
      <c r="B76" s="100"/>
      <c r="D76" s="87"/>
      <c r="I76" s="101"/>
      <c r="J76" s="102"/>
      <c r="K76" s="98"/>
      <c r="L76" s="102"/>
      <c r="M76" s="102"/>
      <c r="N76" s="102"/>
      <c r="O76" s="98"/>
      <c r="Q76" s="108"/>
    </row>
    <row r="77" spans="1:17" ht="17.25">
      <c r="A77" s="111"/>
      <c r="B77" s="111"/>
      <c r="D77" s="87"/>
      <c r="I77" s="105"/>
      <c r="J77" s="90"/>
      <c r="K77" s="91"/>
      <c r="L77" s="90"/>
      <c r="M77" s="90"/>
      <c r="N77" s="90"/>
      <c r="O77" s="91"/>
      <c r="Q77" s="85"/>
    </row>
    <row r="78" spans="1:17" ht="17.25">
      <c r="A78" s="110"/>
      <c r="B78" s="110"/>
      <c r="D78" s="87"/>
      <c r="I78" s="105"/>
      <c r="J78" s="90"/>
      <c r="K78" s="91"/>
      <c r="L78" s="90"/>
      <c r="M78" s="90"/>
      <c r="N78" s="90"/>
      <c r="O78" s="91"/>
      <c r="Q78" s="85"/>
    </row>
    <row r="79" spans="1:17" ht="17.25">
      <c r="A79" s="111"/>
      <c r="B79" s="111"/>
      <c r="D79" s="87"/>
      <c r="E79" s="88"/>
      <c r="F79" s="88"/>
      <c r="G79" s="88"/>
      <c r="H79" s="89"/>
      <c r="I79" s="105"/>
      <c r="J79" s="90"/>
      <c r="K79" s="91"/>
      <c r="L79" s="90"/>
      <c r="M79" s="90"/>
      <c r="N79" s="90"/>
      <c r="O79" s="91"/>
      <c r="Q79" s="85"/>
    </row>
    <row r="80" spans="1:17" ht="17.25">
      <c r="A80" s="111"/>
      <c r="B80" s="111"/>
      <c r="D80" s="87"/>
      <c r="E80" s="88"/>
      <c r="F80" s="88"/>
      <c r="G80" s="88"/>
      <c r="H80" s="89"/>
      <c r="I80" s="105"/>
      <c r="J80" s="90"/>
      <c r="K80" s="91"/>
      <c r="L80" s="90"/>
      <c r="M80" s="90"/>
      <c r="N80" s="90"/>
      <c r="O80" s="91"/>
      <c r="Q80" s="85"/>
    </row>
    <row r="81" spans="1:17" ht="17.25">
      <c r="A81" s="111"/>
      <c r="B81" s="111"/>
      <c r="D81" s="87"/>
      <c r="E81" s="88"/>
      <c r="F81" s="88"/>
      <c r="G81" s="88"/>
      <c r="H81" s="89"/>
      <c r="I81" s="105"/>
      <c r="J81" s="90"/>
      <c r="K81" s="91"/>
      <c r="L81" s="90"/>
      <c r="M81" s="90"/>
      <c r="N81" s="90"/>
      <c r="O81" s="91"/>
      <c r="Q81" s="85"/>
    </row>
    <row r="82" spans="1:17" ht="17.25">
      <c r="A82" s="111"/>
      <c r="B82" s="111"/>
      <c r="D82" s="87"/>
      <c r="E82" s="88"/>
      <c r="F82" s="88"/>
      <c r="G82" s="88"/>
      <c r="H82" s="89"/>
      <c r="I82" s="105"/>
      <c r="J82" s="90"/>
      <c r="K82" s="91"/>
      <c r="L82" s="90"/>
      <c r="M82" s="90"/>
      <c r="N82" s="90"/>
      <c r="O82" s="91"/>
      <c r="Q82" s="85"/>
    </row>
    <row r="83" spans="1:17" ht="17.25">
      <c r="A83" s="100"/>
      <c r="B83" s="100"/>
      <c r="D83" s="87"/>
      <c r="I83" s="101"/>
      <c r="J83" s="102"/>
      <c r="K83" s="98"/>
      <c r="L83" s="102"/>
      <c r="M83" s="102"/>
      <c r="N83" s="102"/>
      <c r="O83" s="98"/>
      <c r="Q83" s="108"/>
    </row>
    <row r="84" spans="1:17" ht="17.25">
      <c r="A84" s="111"/>
      <c r="B84" s="111"/>
      <c r="D84" s="87"/>
      <c r="I84" s="105"/>
      <c r="J84" s="90"/>
      <c r="K84" s="91"/>
      <c r="L84" s="90"/>
      <c r="M84" s="90"/>
      <c r="N84" s="90"/>
      <c r="O84" s="91"/>
      <c r="Q84" s="85"/>
    </row>
    <row r="85" spans="1:17" ht="17.25">
      <c r="A85" s="110"/>
      <c r="B85" s="110"/>
      <c r="C85" s="100"/>
      <c r="D85" s="112"/>
      <c r="I85" s="105"/>
      <c r="J85" s="90"/>
      <c r="K85" s="91"/>
      <c r="L85" s="90"/>
      <c r="M85" s="90"/>
      <c r="N85" s="90"/>
      <c r="O85" s="91"/>
      <c r="P85" s="106"/>
      <c r="Q85" s="85"/>
    </row>
    <row r="86" spans="1:17" ht="17.25">
      <c r="A86" s="111"/>
      <c r="B86" s="111"/>
      <c r="E86" s="88"/>
      <c r="F86" s="88"/>
      <c r="G86" s="88"/>
      <c r="I86" s="105"/>
      <c r="J86" s="90"/>
      <c r="K86" s="91"/>
      <c r="L86" s="90"/>
      <c r="M86" s="90"/>
      <c r="N86" s="90"/>
      <c r="O86" s="91"/>
      <c r="Q86" s="85"/>
    </row>
    <row r="87" spans="1:17" ht="17.25">
      <c r="A87" s="111"/>
      <c r="B87" s="111"/>
      <c r="E87" s="88"/>
      <c r="F87" s="88"/>
      <c r="G87" s="88"/>
      <c r="I87" s="105"/>
      <c r="J87" s="90"/>
      <c r="K87" s="91"/>
      <c r="L87" s="90"/>
      <c r="M87" s="90"/>
      <c r="N87" s="90"/>
      <c r="O87" s="91"/>
      <c r="Q87" s="85"/>
    </row>
    <row r="88" spans="1:17" ht="17.25">
      <c r="A88" s="111"/>
      <c r="B88" s="111"/>
      <c r="E88" s="88"/>
      <c r="F88" s="88"/>
      <c r="G88" s="88"/>
      <c r="I88" s="105"/>
      <c r="J88" s="90"/>
      <c r="K88" s="91"/>
      <c r="L88" s="90"/>
      <c r="M88" s="90"/>
      <c r="N88" s="90"/>
      <c r="O88" s="91"/>
      <c r="Q88" s="85"/>
    </row>
    <row r="89" spans="1:17" ht="17.25">
      <c r="A89" s="111"/>
      <c r="B89" s="111"/>
      <c r="E89" s="88"/>
      <c r="F89" s="88"/>
      <c r="G89" s="88"/>
      <c r="I89" s="91"/>
      <c r="J89" s="90"/>
      <c r="K89" s="91"/>
      <c r="L89" s="90"/>
      <c r="M89" s="90"/>
      <c r="N89" s="90"/>
      <c r="O89" s="91"/>
      <c r="Q89" s="85"/>
    </row>
    <row r="90" spans="1:17" ht="17.25">
      <c r="A90" s="111"/>
      <c r="B90" s="111"/>
      <c r="E90" s="88"/>
      <c r="F90" s="88"/>
      <c r="G90" s="88"/>
      <c r="I90" s="91"/>
      <c r="J90" s="90"/>
      <c r="K90" s="91"/>
      <c r="L90" s="90"/>
      <c r="M90" s="90"/>
      <c r="N90" s="90"/>
      <c r="O90" s="91"/>
      <c r="Q90" s="85"/>
    </row>
    <row r="91" spans="1:17" ht="17.25">
      <c r="A91" s="111"/>
      <c r="B91" s="111"/>
      <c r="E91" s="88"/>
      <c r="F91" s="88"/>
      <c r="G91" s="88"/>
      <c r="I91" s="91"/>
      <c r="J91" s="90"/>
      <c r="K91" s="91"/>
      <c r="L91" s="90"/>
      <c r="M91" s="90"/>
      <c r="N91" s="90"/>
      <c r="O91" s="91"/>
      <c r="Q91" s="85"/>
    </row>
    <row r="92" spans="1:17" ht="17.25">
      <c r="A92" s="111"/>
      <c r="B92" s="111"/>
      <c r="E92" s="88"/>
      <c r="F92" s="88"/>
      <c r="G92" s="88"/>
      <c r="I92" s="91"/>
      <c r="J92" s="90"/>
      <c r="K92" s="91"/>
      <c r="L92" s="90"/>
      <c r="M92" s="90"/>
      <c r="N92" s="90"/>
      <c r="O92" s="91"/>
      <c r="Q92" s="85"/>
    </row>
    <row r="93" spans="1:17" ht="17.25">
      <c r="A93" s="111"/>
      <c r="B93" s="111"/>
      <c r="E93" s="88"/>
      <c r="F93" s="88"/>
      <c r="G93" s="88"/>
      <c r="I93" s="91"/>
      <c r="J93" s="90"/>
      <c r="K93" s="91"/>
      <c r="L93" s="90"/>
      <c r="M93" s="90"/>
      <c r="N93" s="90"/>
      <c r="O93" s="91"/>
      <c r="Q93" s="85"/>
    </row>
    <row r="94" spans="1:17" ht="17.25">
      <c r="A94" s="111"/>
      <c r="B94" s="111"/>
      <c r="E94" s="88"/>
      <c r="F94" s="88"/>
      <c r="G94" s="88"/>
      <c r="I94" s="91"/>
      <c r="J94" s="90"/>
      <c r="K94" s="91"/>
      <c r="L94" s="90"/>
      <c r="M94" s="90"/>
      <c r="N94" s="90"/>
      <c r="O94" s="91"/>
      <c r="Q94" s="85"/>
    </row>
    <row r="95" spans="1:17" ht="17.25">
      <c r="A95" s="111"/>
      <c r="B95" s="111"/>
      <c r="E95" s="88"/>
      <c r="F95" s="88"/>
      <c r="G95" s="88"/>
      <c r="I95" s="91"/>
      <c r="J95" s="90"/>
      <c r="K95" s="91"/>
      <c r="L95" s="90"/>
      <c r="M95" s="90"/>
      <c r="N95" s="90"/>
      <c r="O95" s="91"/>
      <c r="Q95" s="85"/>
    </row>
    <row r="96" spans="1:17" ht="17.25">
      <c r="A96" s="111"/>
      <c r="B96" s="111"/>
      <c r="E96" s="88"/>
      <c r="F96" s="88"/>
      <c r="G96" s="88"/>
      <c r="I96" s="91"/>
      <c r="J96" s="90"/>
      <c r="K96" s="91"/>
      <c r="L96" s="90"/>
      <c r="M96" s="90"/>
      <c r="N96" s="90"/>
      <c r="O96" s="91"/>
      <c r="Q96" s="85"/>
    </row>
    <row r="97" spans="1:17" ht="17.25">
      <c r="A97" s="111"/>
      <c r="B97" s="111"/>
      <c r="E97" s="88"/>
      <c r="F97" s="88"/>
      <c r="G97" s="88"/>
      <c r="I97" s="91"/>
      <c r="J97" s="90"/>
      <c r="K97" s="91"/>
      <c r="L97" s="90"/>
      <c r="M97" s="90"/>
      <c r="N97" s="90"/>
      <c r="O97" s="91"/>
      <c r="Q97" s="85"/>
    </row>
    <row r="98" spans="1:17" ht="17.25">
      <c r="A98" s="111"/>
      <c r="B98" s="111"/>
      <c r="E98" s="88"/>
      <c r="F98" s="88"/>
      <c r="G98" s="88"/>
      <c r="I98" s="91"/>
      <c r="J98" s="90"/>
      <c r="K98" s="91"/>
      <c r="L98" s="90"/>
      <c r="M98" s="90"/>
      <c r="N98" s="90"/>
      <c r="O98" s="91"/>
      <c r="Q98" s="85"/>
    </row>
    <row r="99" spans="1:17" ht="17.25">
      <c r="A99" s="111"/>
      <c r="B99" s="111"/>
      <c r="E99" s="88"/>
      <c r="F99" s="88"/>
      <c r="G99" s="88"/>
      <c r="I99" s="91"/>
      <c r="J99" s="90"/>
      <c r="K99" s="91"/>
      <c r="L99" s="90"/>
      <c r="M99" s="90"/>
      <c r="N99" s="90"/>
      <c r="O99" s="91"/>
      <c r="Q99" s="85"/>
    </row>
    <row r="100" spans="1:17" ht="17.25">
      <c r="A100" s="111"/>
      <c r="B100" s="111"/>
      <c r="E100" s="88"/>
      <c r="F100" s="88"/>
      <c r="G100" s="88"/>
      <c r="I100" s="91"/>
      <c r="J100" s="90"/>
      <c r="K100" s="91"/>
      <c r="L100" s="90"/>
      <c r="M100" s="90"/>
      <c r="N100" s="90"/>
      <c r="O100" s="91"/>
      <c r="Q100" s="85"/>
    </row>
    <row r="101" spans="1:17" ht="12" customHeight="1">
      <c r="A101" s="111"/>
      <c r="B101" s="111"/>
      <c r="E101" s="88"/>
      <c r="F101" s="88"/>
      <c r="G101" s="88"/>
      <c r="I101" s="91"/>
      <c r="J101" s="90"/>
      <c r="K101" s="91"/>
      <c r="L101" s="90"/>
      <c r="M101" s="90"/>
      <c r="N101" s="90"/>
      <c r="O101" s="91"/>
      <c r="Q101" s="85"/>
    </row>
    <row r="102" spans="1:17" ht="17.25">
      <c r="A102" s="100"/>
      <c r="B102" s="100"/>
      <c r="I102" s="98"/>
      <c r="J102" s="102"/>
      <c r="K102" s="98"/>
      <c r="L102" s="102"/>
      <c r="M102" s="102"/>
      <c r="N102" s="102"/>
      <c r="O102" s="98"/>
      <c r="P102" s="106"/>
      <c r="Q102" s="108"/>
    </row>
    <row r="103" spans="1:17" ht="17.25">
      <c r="A103" s="111"/>
      <c r="B103" s="111"/>
      <c r="I103" s="98"/>
      <c r="J103" s="102"/>
      <c r="K103" s="98"/>
      <c r="L103" s="102"/>
      <c r="M103" s="102"/>
      <c r="N103" s="102"/>
      <c r="O103" s="98"/>
      <c r="P103" s="106"/>
      <c r="Q103" s="85"/>
    </row>
    <row r="104" spans="1:17" ht="17.25">
      <c r="A104" s="100"/>
      <c r="B104" s="112"/>
      <c r="I104" s="98"/>
      <c r="J104" s="102"/>
      <c r="K104" s="98"/>
      <c r="L104" s="102"/>
      <c r="M104" s="102"/>
      <c r="N104" s="102"/>
      <c r="O104" s="98"/>
      <c r="P104" s="106"/>
      <c r="Q104" s="106"/>
    </row>
    <row r="105" spans="3:17" ht="17.25">
      <c r="C105" s="100"/>
      <c r="D105" s="112"/>
      <c r="I105" s="91"/>
      <c r="J105" s="90"/>
      <c r="K105" s="91"/>
      <c r="L105" s="90"/>
      <c r="M105" s="90"/>
      <c r="N105" s="90"/>
      <c r="O105" s="91"/>
      <c r="P105" s="106"/>
      <c r="Q105" s="85"/>
    </row>
    <row r="106" spans="2:17" ht="17.25">
      <c r="B106" s="114"/>
      <c r="C106" s="100"/>
      <c r="D106" s="112"/>
      <c r="I106" s="91"/>
      <c r="J106" s="90"/>
      <c r="K106" s="91"/>
      <c r="L106" s="90"/>
      <c r="M106" s="90"/>
      <c r="N106" s="90"/>
      <c r="O106" s="91"/>
      <c r="P106" s="106"/>
      <c r="Q106" s="85"/>
    </row>
    <row r="107" spans="2:17" ht="17.25">
      <c r="B107" s="114"/>
      <c r="C107" s="100"/>
      <c r="D107" s="112"/>
      <c r="I107" s="91"/>
      <c r="J107" s="90"/>
      <c r="K107" s="91"/>
      <c r="L107" s="90"/>
      <c r="M107" s="90"/>
      <c r="N107" s="90"/>
      <c r="O107" s="91"/>
      <c r="P107" s="106"/>
      <c r="Q107" s="85"/>
    </row>
    <row r="108" spans="2:17" ht="17.25">
      <c r="B108" s="114"/>
      <c r="C108" s="100"/>
      <c r="D108" s="112"/>
      <c r="I108" s="91"/>
      <c r="J108" s="90"/>
      <c r="K108" s="91"/>
      <c r="L108" s="90"/>
      <c r="M108" s="90"/>
      <c r="N108" s="90"/>
      <c r="O108" s="91"/>
      <c r="P108" s="106"/>
      <c r="Q108" s="85"/>
    </row>
    <row r="109" spans="2:17" ht="19.5">
      <c r="B109" s="115"/>
      <c r="C109" s="115"/>
      <c r="D109" s="115"/>
      <c r="I109" s="91"/>
      <c r="J109" s="90"/>
      <c r="K109" s="91"/>
      <c r="L109" s="90"/>
      <c r="M109" s="90"/>
      <c r="N109" s="90"/>
      <c r="O109" s="91"/>
      <c r="P109" s="106"/>
      <c r="Q109" s="85"/>
    </row>
    <row r="110" spans="1:17" ht="17.25">
      <c r="A110" s="111"/>
      <c r="D110" s="87"/>
      <c r="E110" s="88"/>
      <c r="F110" s="88"/>
      <c r="G110" s="88"/>
      <c r="I110" s="91"/>
      <c r="J110" s="90"/>
      <c r="K110" s="91"/>
      <c r="L110" s="90"/>
      <c r="M110" s="90"/>
      <c r="N110" s="90"/>
      <c r="O110" s="91"/>
      <c r="Q110" s="85"/>
    </row>
    <row r="111" spans="1:17" ht="17.25">
      <c r="A111" s="111"/>
      <c r="D111" s="87"/>
      <c r="E111" s="88"/>
      <c r="F111" s="88"/>
      <c r="G111" s="88"/>
      <c r="I111" s="91"/>
      <c r="J111" s="90"/>
      <c r="K111" s="91"/>
      <c r="L111" s="90"/>
      <c r="M111" s="90"/>
      <c r="N111" s="90"/>
      <c r="O111" s="91"/>
      <c r="Q111" s="85"/>
    </row>
    <row r="112" spans="9:17" ht="12" customHeight="1">
      <c r="I112" s="98"/>
      <c r="J112" s="90"/>
      <c r="K112" s="91"/>
      <c r="L112" s="90"/>
      <c r="M112" s="90"/>
      <c r="N112" s="90"/>
      <c r="O112" s="91"/>
      <c r="P112" s="106"/>
      <c r="Q112" s="85"/>
    </row>
    <row r="113" spans="9:17" ht="17.25">
      <c r="I113" s="83"/>
      <c r="P113" s="106"/>
      <c r="Q113" s="85"/>
    </row>
    <row r="114" spans="2:9" ht="17.25">
      <c r="B114" s="113"/>
      <c r="I114" s="83"/>
    </row>
    <row r="115" spans="2:9" ht="17.25">
      <c r="B115" s="113"/>
      <c r="I115" s="83"/>
    </row>
    <row r="116" spans="2:9" ht="17.25">
      <c r="B116" s="113"/>
      <c r="I116" s="83"/>
    </row>
    <row r="117" spans="2:9" ht="17.25">
      <c r="B117" s="113"/>
      <c r="I117" s="83"/>
    </row>
    <row r="118" spans="2:9" ht="17.25">
      <c r="B118" s="113"/>
      <c r="I118" s="83"/>
    </row>
    <row r="119" spans="16:17" ht="17.25">
      <c r="P119" s="106"/>
      <c r="Q119" s="85"/>
    </row>
    <row r="120" spans="16:17" ht="17.25">
      <c r="P120" s="106"/>
      <c r="Q120" s="85"/>
    </row>
    <row r="121" spans="16:17" ht="17.25">
      <c r="P121" s="106"/>
      <c r="Q121" s="85"/>
    </row>
    <row r="122" spans="16:17" ht="17.25">
      <c r="P122" s="106"/>
      <c r="Q122" s="85"/>
    </row>
    <row r="123" spans="16:17" ht="17.25">
      <c r="P123" s="106"/>
      <c r="Q123" s="85"/>
    </row>
    <row r="124" spans="16:17" ht="17.25">
      <c r="P124" s="106"/>
      <c r="Q124" s="85"/>
    </row>
    <row r="125" spans="16:17" ht="17.25">
      <c r="P125" s="106"/>
      <c r="Q125" s="85"/>
    </row>
    <row r="126" spans="16:17" ht="17.25">
      <c r="P126" s="106"/>
      <c r="Q126" s="85"/>
    </row>
    <row r="127" spans="16:17" ht="17.25">
      <c r="P127" s="106"/>
      <c r="Q127" s="85"/>
    </row>
    <row r="128" spans="16:17" ht="17.25">
      <c r="P128" s="106"/>
      <c r="Q128" s="85"/>
    </row>
    <row r="129" spans="16:17" ht="17.25">
      <c r="P129" s="106"/>
      <c r="Q129" s="85"/>
    </row>
    <row r="130" spans="16:17" ht="17.25">
      <c r="P130" s="106"/>
      <c r="Q130" s="85"/>
    </row>
    <row r="131" spans="16:17" ht="17.25">
      <c r="P131" s="106"/>
      <c r="Q131" s="85"/>
    </row>
    <row r="132" spans="16:17" ht="17.25">
      <c r="P132" s="106"/>
      <c r="Q132" s="85"/>
    </row>
    <row r="133" spans="16:17" ht="17.25">
      <c r="P133" s="106"/>
      <c r="Q133" s="85"/>
    </row>
  </sheetData>
  <sheetProtection/>
  <mergeCells count="6">
    <mergeCell ref="A1:Q1"/>
    <mergeCell ref="O8:Q8"/>
    <mergeCell ref="A3:Q3"/>
    <mergeCell ref="A4:Q4"/>
    <mergeCell ref="A5:Q5"/>
    <mergeCell ref="A6:Q6"/>
  </mergeCells>
  <conditionalFormatting sqref="AG11:IV45">
    <cfRule type="expression" priority="50" dxfId="0" stopIfTrue="1">
      <formula>MOD(ROW(),2)=1</formula>
    </cfRule>
  </conditionalFormatting>
  <conditionalFormatting sqref="A11:R11 B33:D51 H19 H24 H27:H28 A12:D13 J19:L19 N19:P19 A15:R17 A30:R32 A52:R55 B14:D14 N24:P28 J24:L28 M18:M29 A18:D29 F25:H26 F27:F28 F24 F19 R24:R28 R19">
    <cfRule type="expression" priority="25" dxfId="0" stopIfTrue="1">
      <formula>MOD(ROW(),2)=1</formula>
    </cfRule>
  </conditionalFormatting>
  <conditionalFormatting sqref="A17:R17 B18:D24 H19 H24 B27:D29 H27:H28 J27:L28 J24:L24 J19:L19 N19:P19 N24:P24 N27:P28 A30:R30 F27:F28 F24 F19 R27:R28 R24 R19">
    <cfRule type="expression" priority="24" dxfId="0" stopIfTrue="1">
      <formula>MOD(ROW(),2)=1</formula>
    </cfRule>
  </conditionalFormatting>
  <conditionalFormatting sqref="E12:F12 O14 K13:K14 H12:R12 H13 L13 N13:P13 Q13:R14 F13 E13:E14 J13 I13:I14">
    <cfRule type="expression" priority="23" dxfId="0" stopIfTrue="1">
      <formula>MOD(ROW(),2)=1</formula>
    </cfRule>
  </conditionalFormatting>
  <conditionalFormatting sqref="F33:H51 F20:H23 F14 H14 F18:H18 F29:H29 L14 P14 J14 J18 J20:J23 J33:J51 L18 L20:L23 J29 L29 L33:L51 N14 N29:P29 N20:P23 N18:R18 R20:R23 R29 Q19:Q29 N33:R51">
    <cfRule type="expression" priority="22" dxfId="0" stopIfTrue="1">
      <formula>MOD(ROW(),2)=1</formula>
    </cfRule>
  </conditionalFormatting>
  <conditionalFormatting sqref="G14">
    <cfRule type="expression" priority="21" dxfId="0" stopIfTrue="1">
      <formula>MOD(ROW(),2)=1</formula>
    </cfRule>
  </conditionalFormatting>
  <conditionalFormatting sqref="G14">
    <cfRule type="expression" priority="20" dxfId="0" stopIfTrue="1">
      <formula>MOD(ROW(),2)=1</formula>
    </cfRule>
  </conditionalFormatting>
  <conditionalFormatting sqref="G12:G13">
    <cfRule type="expression" priority="19" dxfId="0" stopIfTrue="1">
      <formula>MOD(ROW(),2)=1</formula>
    </cfRule>
  </conditionalFormatting>
  <conditionalFormatting sqref="G19">
    <cfRule type="expression" priority="18" dxfId="0" stopIfTrue="1">
      <formula>MOD(ROW(),2)=1</formula>
    </cfRule>
  </conditionalFormatting>
  <conditionalFormatting sqref="G24">
    <cfRule type="expression" priority="17" dxfId="0" stopIfTrue="1">
      <formula>MOD(ROW(),2)=1</formula>
    </cfRule>
  </conditionalFormatting>
  <conditionalFormatting sqref="G27">
    <cfRule type="expression" priority="16" dxfId="0" stopIfTrue="1">
      <formula>MOD(ROW(),2)=1</formula>
    </cfRule>
  </conditionalFormatting>
  <conditionalFormatting sqref="G28">
    <cfRule type="expression" priority="15" dxfId="0" stopIfTrue="1">
      <formula>MOD(ROW(),2)=1</formula>
    </cfRule>
  </conditionalFormatting>
  <conditionalFormatting sqref="A14">
    <cfRule type="expression" priority="14" dxfId="0" stopIfTrue="1">
      <formula>MOD(ROW(),2)=1</formula>
    </cfRule>
  </conditionalFormatting>
  <conditionalFormatting sqref="A33:A51">
    <cfRule type="expression" priority="13" dxfId="0" stopIfTrue="1">
      <formula>MOD(ROW(),2)=1</formula>
    </cfRule>
  </conditionalFormatting>
  <conditionalFormatting sqref="K18">
    <cfRule type="expression" priority="11" dxfId="0" stopIfTrue="1">
      <formula>MOD(ROW(),2)=1</formula>
    </cfRule>
  </conditionalFormatting>
  <conditionalFormatting sqref="K20:K23">
    <cfRule type="expression" priority="10" dxfId="0" stopIfTrue="1">
      <formula>MOD(ROW(),2)=1</formula>
    </cfRule>
  </conditionalFormatting>
  <conditionalFormatting sqref="K29">
    <cfRule type="expression" priority="9" dxfId="0" stopIfTrue="1">
      <formula>MOD(ROW(),2)=1</formula>
    </cfRule>
  </conditionalFormatting>
  <conditionalFormatting sqref="K33:K51">
    <cfRule type="expression" priority="8" dxfId="0" stopIfTrue="1">
      <formula>MOD(ROW(),2)=1</formula>
    </cfRule>
  </conditionalFormatting>
  <conditionalFormatting sqref="M13:M14">
    <cfRule type="expression" priority="7" dxfId="0" stopIfTrue="1">
      <formula>MOD(ROW(),2)=1</formula>
    </cfRule>
  </conditionalFormatting>
  <conditionalFormatting sqref="M33:M51">
    <cfRule type="expression" priority="6" dxfId="0" stopIfTrue="1">
      <formula>MOD(ROW(),2)=1</formula>
    </cfRule>
  </conditionalFormatting>
  <conditionalFormatting sqref="C26">
    <cfRule type="expression" priority="5" dxfId="0" stopIfTrue="1">
      <formula>MOD(ROW(),2)=1</formula>
    </cfRule>
  </conditionalFormatting>
  <conditionalFormatting sqref="E18:E29">
    <cfRule type="expression" priority="4" dxfId="0" stopIfTrue="1">
      <formula>MOD(ROW(),2)=1</formula>
    </cfRule>
  </conditionalFormatting>
  <conditionalFormatting sqref="E33:E51">
    <cfRule type="expression" priority="3" dxfId="0" stopIfTrue="1">
      <formula>MOD(ROW(),2)=1</formula>
    </cfRule>
  </conditionalFormatting>
  <conditionalFormatting sqref="I18:I29">
    <cfRule type="expression" priority="2" dxfId="0" stopIfTrue="1">
      <formula>MOD(ROW(),2)=1</formula>
    </cfRule>
  </conditionalFormatting>
  <conditionalFormatting sqref="I33:I51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" fitToWidth="1" orientation="portrait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2"/>
  <sheetViews>
    <sheetView zoomScale="80" zoomScaleNormal="80" zoomScalePageLayoutView="0" workbookViewId="0" topLeftCell="A46">
      <selection activeCell="V32" sqref="V32"/>
    </sheetView>
  </sheetViews>
  <sheetFormatPr defaultColWidth="9.140625" defaultRowHeight="12.75"/>
  <cols>
    <col min="1" max="1" width="10.7109375" style="87" customWidth="1"/>
    <col min="2" max="2" width="1.7109375" style="87" customWidth="1"/>
    <col min="3" max="3" width="70.7109375" style="87" customWidth="1"/>
    <col min="4" max="4" width="1.7109375" style="113" customWidth="1"/>
    <col min="5" max="5" width="12.140625" style="83" customWidth="1"/>
    <col min="6" max="6" width="1.7109375" style="83" customWidth="1"/>
    <col min="7" max="7" width="12.140625" style="83" customWidth="1"/>
    <col min="8" max="8" width="1.7109375" style="84" customWidth="1"/>
    <col min="9" max="9" width="21.421875" style="85" bestFit="1" customWidth="1"/>
    <col min="10" max="10" width="1.7109375" style="83" customWidth="1"/>
    <col min="11" max="11" width="16.8515625" style="85" customWidth="1"/>
    <col min="12" max="12" width="1.7109375" style="83" customWidth="1"/>
    <col min="13" max="13" width="15.57421875" style="83" bestFit="1" customWidth="1"/>
    <col min="14" max="14" width="1.7109375" style="83" customWidth="1"/>
    <col min="15" max="15" width="15.00390625" style="85" bestFit="1" customWidth="1"/>
    <col min="16" max="16" width="1.7109375" style="83" customWidth="1"/>
    <col min="17" max="17" width="12.57421875" style="83" bestFit="1" customWidth="1"/>
    <col min="18" max="33" width="9.140625" style="113" customWidth="1"/>
    <col min="34" max="16384" width="9.140625" style="68" customWidth="1"/>
  </cols>
  <sheetData>
    <row r="1" spans="1:33" s="57" customFormat="1" ht="20.25">
      <c r="A1" s="184" t="s">
        <v>125</v>
      </c>
      <c r="B1" s="184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</row>
    <row r="2" spans="1:33" s="64" customFormat="1" ht="17.25">
      <c r="A2" s="58"/>
      <c r="B2" s="58"/>
      <c r="C2" s="175"/>
      <c r="D2" s="59"/>
      <c r="E2" s="60"/>
      <c r="F2" s="60"/>
      <c r="G2" s="60"/>
      <c r="H2" s="61"/>
      <c r="I2" s="62"/>
      <c r="J2" s="60"/>
      <c r="K2" s="62"/>
      <c r="L2" s="60"/>
      <c r="M2" s="60"/>
      <c r="N2" s="60"/>
      <c r="O2" s="62"/>
      <c r="P2" s="60"/>
      <c r="Q2" s="60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</row>
    <row r="3" spans="1:33" s="64" customFormat="1" ht="15.75" customHeight="1">
      <c r="A3" s="186" t="s">
        <v>181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</row>
    <row r="4" spans="1:33" s="64" customFormat="1" ht="15.75" customHeight="1">
      <c r="A4" s="186" t="s">
        <v>122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</row>
    <row r="5" spans="1:33" s="66" customFormat="1" ht="30" customHeight="1">
      <c r="A5" s="187" t="s">
        <v>113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</row>
    <row r="6" spans="1:17" ht="17.25">
      <c r="A6" s="194" t="s">
        <v>207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33" s="74" customFormat="1" ht="14.25">
      <c r="A7" s="69"/>
      <c r="B7" s="69"/>
      <c r="C7" s="69"/>
      <c r="D7" s="69"/>
      <c r="E7" s="70" t="s">
        <v>72</v>
      </c>
      <c r="F7" s="70"/>
      <c r="G7" s="70" t="s">
        <v>90</v>
      </c>
      <c r="H7" s="71"/>
      <c r="I7" s="72" t="s">
        <v>76</v>
      </c>
      <c r="J7" s="70"/>
      <c r="K7" s="72" t="s">
        <v>78</v>
      </c>
      <c r="L7" s="70"/>
      <c r="M7" s="70"/>
      <c r="N7" s="70"/>
      <c r="O7" s="72"/>
      <c r="P7" s="69"/>
      <c r="Q7" s="70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</row>
    <row r="8" spans="1:33" s="74" customFormat="1" ht="14.25">
      <c r="A8" s="69"/>
      <c r="B8" s="69"/>
      <c r="C8" s="69"/>
      <c r="D8" s="69"/>
      <c r="E8" s="70" t="s">
        <v>73</v>
      </c>
      <c r="F8" s="70"/>
      <c r="G8" s="70" t="s">
        <v>75</v>
      </c>
      <c r="H8" s="71"/>
      <c r="I8" s="72" t="s">
        <v>77</v>
      </c>
      <c r="J8" s="70"/>
      <c r="K8" s="72" t="s">
        <v>79</v>
      </c>
      <c r="L8" s="70"/>
      <c r="M8" s="70" t="s">
        <v>108</v>
      </c>
      <c r="N8" s="70"/>
      <c r="O8" s="190" t="s">
        <v>81</v>
      </c>
      <c r="P8" s="190"/>
      <c r="Q8" s="190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</row>
    <row r="9" spans="1:33" s="80" customFormat="1" ht="14.25">
      <c r="A9" s="76" t="s">
        <v>70</v>
      </c>
      <c r="B9" s="76"/>
      <c r="C9" s="76" t="s">
        <v>71</v>
      </c>
      <c r="D9" s="76"/>
      <c r="E9" s="77" t="s">
        <v>74</v>
      </c>
      <c r="F9" s="77"/>
      <c r="G9" s="77" t="s">
        <v>91</v>
      </c>
      <c r="H9" s="78"/>
      <c r="I9" s="79" t="s">
        <v>121</v>
      </c>
      <c r="J9" s="77"/>
      <c r="K9" s="79" t="s">
        <v>80</v>
      </c>
      <c r="L9" s="77"/>
      <c r="M9" s="77" t="s">
        <v>109</v>
      </c>
      <c r="N9" s="77"/>
      <c r="O9" s="79" t="s">
        <v>82</v>
      </c>
      <c r="P9" s="76"/>
      <c r="Q9" s="77" t="s">
        <v>83</v>
      </c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</row>
    <row r="10" spans="2:17" ht="17.25">
      <c r="B10" s="58"/>
      <c r="D10" s="81"/>
      <c r="E10" s="82"/>
      <c r="G10" s="82"/>
      <c r="I10" s="82"/>
      <c r="K10" s="82"/>
      <c r="O10" s="82"/>
      <c r="P10" s="100"/>
      <c r="Q10" s="82"/>
    </row>
    <row r="11" spans="1:17" ht="17.25">
      <c r="A11" s="145" t="s">
        <v>93</v>
      </c>
      <c r="B11" s="86"/>
      <c r="C11" s="142"/>
      <c r="D11" s="87"/>
      <c r="E11" s="88"/>
      <c r="F11" s="88"/>
      <c r="G11" s="55"/>
      <c r="H11" s="89"/>
      <c r="I11" s="67"/>
      <c r="J11" s="90"/>
      <c r="K11" s="91"/>
      <c r="L11" s="90"/>
      <c r="M11" s="90"/>
      <c r="N11" s="90"/>
      <c r="O11" s="91"/>
      <c r="P11" s="100"/>
      <c r="Q11" s="62"/>
    </row>
    <row r="12" spans="1:17" ht="17.25">
      <c r="A12" s="170" t="s">
        <v>114</v>
      </c>
      <c r="B12" s="93"/>
      <c r="C12" s="142" t="s">
        <v>97</v>
      </c>
      <c r="D12" s="87"/>
      <c r="E12" s="168" t="str">
        <f>'TABLE 1'!E12</f>
        <v>85-S5</v>
      </c>
      <c r="F12" s="88"/>
      <c r="G12" s="167">
        <f>'TABLE 1'!G12</f>
        <v>0</v>
      </c>
      <c r="H12" s="89"/>
      <c r="I12" s="163">
        <f>'TABLE 1'!I12</f>
        <v>1026089.41</v>
      </c>
      <c r="J12" s="90"/>
      <c r="K12" s="163">
        <f>'TABLE 1'!K12-'TABLE 1A'!K12</f>
        <v>0</v>
      </c>
      <c r="L12" s="90"/>
      <c r="M12" s="163">
        <f>'TABLE 1'!M12-'TABLE 1A'!M12</f>
        <v>0</v>
      </c>
      <c r="N12" s="90"/>
      <c r="O12" s="163">
        <f>'TABLE 1'!O12-'TABLE 1A'!O12</f>
        <v>0</v>
      </c>
      <c r="P12" s="99"/>
      <c r="Q12" s="164">
        <f>ROUND(O12/I12*100,2)</f>
        <v>0</v>
      </c>
    </row>
    <row r="13" spans="1:17" ht="17.25">
      <c r="A13" s="170" t="s">
        <v>126</v>
      </c>
      <c r="B13" s="93"/>
      <c r="C13" s="142" t="s">
        <v>110</v>
      </c>
      <c r="D13" s="87"/>
      <c r="E13" s="168" t="str">
        <f>'TABLE 1'!E13</f>
        <v>70-S5</v>
      </c>
      <c r="F13" s="88"/>
      <c r="G13" s="167">
        <f>'TABLE 1'!G13</f>
        <v>-20</v>
      </c>
      <c r="H13" s="89"/>
      <c r="I13" s="163">
        <f>'TABLE 1'!I13</f>
        <v>22171656.71</v>
      </c>
      <c r="J13" s="90"/>
      <c r="K13" s="163">
        <f>'TABLE 1'!K13-'TABLE 1A'!K13</f>
        <v>2285369.8499999996</v>
      </c>
      <c r="L13" s="90"/>
      <c r="M13" s="163">
        <f>'TABLE 1'!M13-'TABLE 1A'!M13</f>
        <v>1675241.8399999999</v>
      </c>
      <c r="N13" s="90"/>
      <c r="O13" s="163">
        <f>'TABLE 1'!O13-'TABLE 1A'!O13</f>
        <v>91403.73000000001</v>
      </c>
      <c r="P13" s="99"/>
      <c r="Q13" s="164">
        <f>ROUND(O13/I13*100,2)</f>
        <v>0.41</v>
      </c>
    </row>
    <row r="14" spans="1:17" ht="17.25">
      <c r="A14" s="170" t="s">
        <v>127</v>
      </c>
      <c r="B14" s="93"/>
      <c r="C14" s="171" t="s">
        <v>98</v>
      </c>
      <c r="D14" s="87"/>
      <c r="E14" s="168" t="str">
        <f>'TABLE 1'!E14</f>
        <v>55-R5</v>
      </c>
      <c r="F14" s="88"/>
      <c r="G14" s="167" t="str">
        <f>'TABLE 1'!G14</f>
        <v>-10</v>
      </c>
      <c r="H14" s="89"/>
      <c r="I14" s="163">
        <f>'TABLE 1'!I14</f>
        <v>180822.8</v>
      </c>
      <c r="J14" s="90"/>
      <c r="K14" s="163">
        <f>'TABLE 1'!K14-'TABLE 1A'!K14</f>
        <v>16140.75999999998</v>
      </c>
      <c r="L14" s="90"/>
      <c r="M14" s="163">
        <f>'TABLE 1'!M14-'TABLE 1A'!M14</f>
        <v>-148256.54</v>
      </c>
      <c r="N14" s="90"/>
      <c r="O14" s="163">
        <f>'TABLE 1'!O14-'TABLE 1A'!O14</f>
        <v>8312.95</v>
      </c>
      <c r="P14" s="99"/>
      <c r="Q14" s="164">
        <f>ROUND(O14/I14*100,2)</f>
        <v>4.6</v>
      </c>
    </row>
    <row r="15" spans="1:33" s="64" customFormat="1" ht="17.25">
      <c r="A15" s="143" t="s">
        <v>94</v>
      </c>
      <c r="B15" s="121"/>
      <c r="C15" s="143"/>
      <c r="D15" s="122"/>
      <c r="E15" s="123"/>
      <c r="F15" s="123"/>
      <c r="G15" s="124"/>
      <c r="H15" s="125"/>
      <c r="I15" s="119">
        <f>SUM(I12:I14)</f>
        <v>23378568.92</v>
      </c>
      <c r="J15" s="119">
        <f>SUM(J12:J14)</f>
        <v>0</v>
      </c>
      <c r="K15" s="119">
        <f>SUM(K12:K14)</f>
        <v>2301510.6099999994</v>
      </c>
      <c r="L15" s="119">
        <f>SUM(L12:L14)</f>
        <v>0</v>
      </c>
      <c r="M15" s="119">
        <f>SUM(M12:M14)</f>
        <v>1526985.2999999998</v>
      </c>
      <c r="N15" s="126"/>
      <c r="O15" s="119">
        <f>SUM(O12:O14)</f>
        <v>99716.68000000001</v>
      </c>
      <c r="P15" s="131"/>
      <c r="Q15" s="120">
        <f>ROUND(O15/I15*100,2)</f>
        <v>0.43</v>
      </c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</row>
    <row r="16" spans="1:33" s="128" customFormat="1" ht="17.25">
      <c r="A16" s="142"/>
      <c r="B16" s="86"/>
      <c r="C16" s="142"/>
      <c r="D16" s="87"/>
      <c r="E16" s="88"/>
      <c r="F16" s="88"/>
      <c r="G16" s="94"/>
      <c r="H16" s="89"/>
      <c r="I16" s="67"/>
      <c r="J16" s="90"/>
      <c r="K16" s="97"/>
      <c r="L16" s="90"/>
      <c r="M16" s="90"/>
      <c r="N16" s="90"/>
      <c r="O16" s="91"/>
      <c r="P16" s="100"/>
      <c r="Q16" s="62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</row>
    <row r="17" spans="1:17" ht="17.25">
      <c r="A17" s="145" t="s">
        <v>87</v>
      </c>
      <c r="B17" s="86"/>
      <c r="C17" s="142"/>
      <c r="D17" s="87"/>
      <c r="E17" s="88"/>
      <c r="F17" s="88"/>
      <c r="G17" s="94"/>
      <c r="H17" s="89"/>
      <c r="I17" s="67"/>
      <c r="J17" s="90"/>
      <c r="K17" s="97"/>
      <c r="L17" s="90"/>
      <c r="M17" s="90"/>
      <c r="N17" s="90"/>
      <c r="O17" s="91"/>
      <c r="P17" s="100"/>
      <c r="Q17" s="62"/>
    </row>
    <row r="18" spans="1:17" ht="17.25">
      <c r="A18" s="170" t="s">
        <v>120</v>
      </c>
      <c r="B18" s="93"/>
      <c r="C18" s="142" t="s">
        <v>136</v>
      </c>
      <c r="D18" s="87"/>
      <c r="E18" s="168" t="str">
        <f>'TABLE 1'!E18</f>
        <v>60-R3</v>
      </c>
      <c r="F18" s="88"/>
      <c r="G18" s="167">
        <f>'TABLE 1'!G18</f>
        <v>0</v>
      </c>
      <c r="H18" s="89"/>
      <c r="I18" s="163">
        <f>'TABLE 1'!I18</f>
        <v>2157342.92</v>
      </c>
      <c r="J18" s="90"/>
      <c r="K18" s="163">
        <f>'TABLE 1'!K18-'TABLE 1A'!K18</f>
        <v>0</v>
      </c>
      <c r="L18" s="90"/>
      <c r="M18" s="163">
        <f>'TABLE 1'!M18-'TABLE 1A'!M18</f>
        <v>0</v>
      </c>
      <c r="N18" s="90"/>
      <c r="O18" s="163">
        <f>'TABLE 1'!O18-'TABLE 1A'!O18</f>
        <v>0</v>
      </c>
      <c r="P18" s="99"/>
      <c r="Q18" s="164">
        <f aca="true" t="shared" si="0" ref="Q18:Q29">ROUND(O18/I18*100,2)</f>
        <v>0</v>
      </c>
    </row>
    <row r="19" spans="1:17" ht="17.25">
      <c r="A19" s="170" t="s">
        <v>137</v>
      </c>
      <c r="B19" s="93"/>
      <c r="C19" s="142" t="s">
        <v>138</v>
      </c>
      <c r="D19" s="87"/>
      <c r="E19" s="168" t="str">
        <f>'TABLE 1'!E19</f>
        <v>47-R2.5</v>
      </c>
      <c r="F19" s="88"/>
      <c r="G19" s="167" t="str">
        <f>'TABLE 1'!G19</f>
        <v>-5</v>
      </c>
      <c r="H19" s="89"/>
      <c r="I19" s="163">
        <f>'TABLE 1'!I19</f>
        <v>1465896.78</v>
      </c>
      <c r="J19" s="90"/>
      <c r="K19" s="163">
        <f>'TABLE 1'!K19-'TABLE 1A'!K19</f>
        <v>46898</v>
      </c>
      <c r="L19" s="90"/>
      <c r="M19" s="163">
        <f>'TABLE 1'!M19-'TABLE 1A'!M19</f>
        <v>58146.95999999996</v>
      </c>
      <c r="N19" s="90"/>
      <c r="O19" s="163">
        <f>'TABLE 1'!O19-'TABLE 1A'!O19</f>
        <v>4225</v>
      </c>
      <c r="P19" s="156"/>
      <c r="Q19" s="164">
        <f t="shared" si="0"/>
        <v>0.29</v>
      </c>
    </row>
    <row r="20" spans="1:17" ht="17.25">
      <c r="A20" s="170" t="s">
        <v>139</v>
      </c>
      <c r="B20" s="93"/>
      <c r="C20" s="142" t="s">
        <v>140</v>
      </c>
      <c r="D20" s="87"/>
      <c r="E20" s="168" t="str">
        <f>'TABLE 1'!E20</f>
        <v>75-R4</v>
      </c>
      <c r="F20" s="88"/>
      <c r="G20" s="167">
        <f>'TABLE 1'!G20</f>
        <v>-105</v>
      </c>
      <c r="H20" s="89"/>
      <c r="I20" s="163">
        <f>'TABLE 1'!I20</f>
        <v>155217589.59</v>
      </c>
      <c r="J20" s="90"/>
      <c r="K20" s="163">
        <f>'TABLE 1'!K20-'TABLE 1A'!K20</f>
        <v>57527483.48</v>
      </c>
      <c r="L20" s="90"/>
      <c r="M20" s="163">
        <f>'TABLE 1'!M20-'TABLE 1A'!M20</f>
        <v>37159219.92</v>
      </c>
      <c r="N20" s="90"/>
      <c r="O20" s="163">
        <f>'TABLE 1'!O20-'TABLE 1A'!O20</f>
        <v>3926234.3600000003</v>
      </c>
      <c r="P20" s="99"/>
      <c r="Q20" s="164">
        <f t="shared" si="0"/>
        <v>2.53</v>
      </c>
    </row>
    <row r="21" spans="1:17" ht="17.25">
      <c r="A21" s="170" t="s">
        <v>141</v>
      </c>
      <c r="B21" s="93"/>
      <c r="C21" s="142" t="s">
        <v>142</v>
      </c>
      <c r="D21" s="87"/>
      <c r="E21" s="168" t="str">
        <f>'TABLE 1'!E21</f>
        <v>80-R2.5</v>
      </c>
      <c r="F21" s="88"/>
      <c r="G21" s="167">
        <f>'TABLE 1'!G21</f>
        <v>-23</v>
      </c>
      <c r="H21" s="89"/>
      <c r="I21" s="163">
        <f>'TABLE 1'!I21</f>
        <v>169538276.82</v>
      </c>
      <c r="J21" s="90"/>
      <c r="K21" s="163">
        <f>'TABLE 1'!K21-'TABLE 1A'!K21</f>
        <v>6478965</v>
      </c>
      <c r="L21" s="90"/>
      <c r="M21" s="163">
        <f>'TABLE 1'!M21-'TABLE 1A'!M21</f>
        <v>4744206.020000003</v>
      </c>
      <c r="N21" s="90"/>
      <c r="O21" s="163">
        <f>'TABLE 1'!O21-'TABLE 1A'!O21</f>
        <v>606354</v>
      </c>
      <c r="P21" s="99"/>
      <c r="Q21" s="164">
        <f t="shared" si="0"/>
        <v>0.36</v>
      </c>
    </row>
    <row r="22" spans="1:17" ht="17.25">
      <c r="A22" s="170" t="s">
        <v>143</v>
      </c>
      <c r="B22" s="93"/>
      <c r="C22" s="142" t="s">
        <v>144</v>
      </c>
      <c r="D22" s="87"/>
      <c r="E22" s="168" t="str">
        <f>'TABLE 1'!E22</f>
        <v>50-R3</v>
      </c>
      <c r="F22" s="88"/>
      <c r="G22" s="167">
        <f>'TABLE 1'!G22</f>
        <v>-33</v>
      </c>
      <c r="H22" s="89"/>
      <c r="I22" s="163">
        <f>'TABLE 1'!I22</f>
        <v>181660977.6</v>
      </c>
      <c r="J22" s="90"/>
      <c r="K22" s="163">
        <f>'TABLE 1'!K22-'TABLE 1A'!K22</f>
        <v>12553019</v>
      </c>
      <c r="L22" s="90"/>
      <c r="M22" s="163">
        <f>'TABLE 1'!M22-'TABLE 1A'!M22</f>
        <v>10204374.89</v>
      </c>
      <c r="N22" s="90"/>
      <c r="O22" s="163">
        <f>'TABLE 1'!O22-'TABLE 1A'!O22</f>
        <v>1594954</v>
      </c>
      <c r="P22" s="99"/>
      <c r="Q22" s="164">
        <f t="shared" si="0"/>
        <v>0.88</v>
      </c>
    </row>
    <row r="23" spans="1:17" ht="17.25">
      <c r="A23" s="170" t="s">
        <v>145</v>
      </c>
      <c r="B23" s="93"/>
      <c r="C23" s="142" t="s">
        <v>146</v>
      </c>
      <c r="D23" s="87"/>
      <c r="E23" s="168" t="str">
        <f>'TABLE 1'!E23</f>
        <v>35-R3</v>
      </c>
      <c r="F23" s="88"/>
      <c r="G23" s="167">
        <f>'TABLE 1'!G23</f>
        <v>-5</v>
      </c>
      <c r="H23" s="89"/>
      <c r="I23" s="163">
        <f>'TABLE 1'!I23</f>
        <v>2097766.77</v>
      </c>
      <c r="J23" s="90"/>
      <c r="K23" s="163">
        <f>'TABLE 1'!K23-'TABLE 1A'!K23</f>
        <v>44393.22999999998</v>
      </c>
      <c r="L23" s="90"/>
      <c r="M23" s="163">
        <f>'TABLE 1'!M23-'TABLE 1A'!M23</f>
        <v>63927.939999999944</v>
      </c>
      <c r="N23" s="90"/>
      <c r="O23" s="163">
        <f>'TABLE 1'!O23-'TABLE 1A'!O23</f>
        <v>2008.8400000000038</v>
      </c>
      <c r="P23" s="99"/>
      <c r="Q23" s="164">
        <f t="shared" si="0"/>
        <v>0.1</v>
      </c>
    </row>
    <row r="24" spans="1:17" ht="17.25">
      <c r="A24" s="170" t="s">
        <v>115</v>
      </c>
      <c r="B24" s="93"/>
      <c r="C24" s="142" t="s">
        <v>99</v>
      </c>
      <c r="D24" s="87"/>
      <c r="E24" s="168" t="str">
        <f>'TABLE 1'!E24</f>
        <v>65-R1.5</v>
      </c>
      <c r="F24" s="88"/>
      <c r="G24" s="167">
        <f>'TABLE 1'!G24</f>
        <v>-40</v>
      </c>
      <c r="H24" s="89"/>
      <c r="I24" s="163">
        <f>'TABLE 1'!I24</f>
        <v>33041935.74</v>
      </c>
      <c r="J24" s="90"/>
      <c r="K24" s="163">
        <f>'TABLE 1'!K24-'TABLE 1A'!K24</f>
        <v>1887134.0499999998</v>
      </c>
      <c r="L24" s="90"/>
      <c r="M24" s="163">
        <f>'TABLE 1'!M24-'TABLE 1A'!M24</f>
        <v>1454146.08</v>
      </c>
      <c r="N24" s="90"/>
      <c r="O24" s="163">
        <f>'TABLE 1'!O24-'TABLE 1A'!O24</f>
        <v>212523.85000000003</v>
      </c>
      <c r="P24" s="156"/>
      <c r="Q24" s="164">
        <f t="shared" si="0"/>
        <v>0.64</v>
      </c>
    </row>
    <row r="25" spans="1:17" ht="17.25">
      <c r="A25" s="170" t="s">
        <v>147</v>
      </c>
      <c r="B25" s="93"/>
      <c r="C25" s="142" t="s">
        <v>148</v>
      </c>
      <c r="D25" s="87"/>
      <c r="E25" s="168" t="str">
        <f>'TABLE 1'!E25</f>
        <v>60-R4</v>
      </c>
      <c r="F25" s="88"/>
      <c r="G25" s="167">
        <f>'TABLE 1'!G25</f>
        <v>-160</v>
      </c>
      <c r="H25" s="89"/>
      <c r="I25" s="163">
        <f>'TABLE 1'!I25</f>
        <v>75145608.39</v>
      </c>
      <c r="J25" s="90"/>
      <c r="K25" s="163">
        <f>'TABLE 1'!K25-'TABLE 1A'!K25</f>
        <v>59885739.03000001</v>
      </c>
      <c r="L25" s="90"/>
      <c r="M25" s="163">
        <f>'TABLE 1'!M25-'TABLE 1A'!M25</f>
        <v>63488679.28</v>
      </c>
      <c r="N25" s="90"/>
      <c r="O25" s="163">
        <f>'TABLE 1'!O25-'TABLE 1A'!O25</f>
        <v>1828896.29</v>
      </c>
      <c r="P25" s="99"/>
      <c r="Q25" s="164">
        <f t="shared" si="0"/>
        <v>2.43</v>
      </c>
    </row>
    <row r="26" spans="1:17" ht="17.25">
      <c r="A26" s="170" t="s">
        <v>149</v>
      </c>
      <c r="B26" s="93"/>
      <c r="C26" s="142" t="s">
        <v>150</v>
      </c>
      <c r="D26" s="87"/>
      <c r="E26" s="168" t="str">
        <f>'TABLE 1'!E26</f>
        <v>43-R2</v>
      </c>
      <c r="F26" s="88"/>
      <c r="G26" s="167">
        <f>'TABLE 1'!G26</f>
        <v>-40</v>
      </c>
      <c r="H26" s="89"/>
      <c r="I26" s="163">
        <f>'TABLE 1'!I26</f>
        <v>174291650.68</v>
      </c>
      <c r="J26" s="90"/>
      <c r="K26" s="163">
        <f>'TABLE 1'!K26-'TABLE 1A'!K26</f>
        <v>14577971</v>
      </c>
      <c r="L26" s="90"/>
      <c r="M26" s="163">
        <f>'TABLE 1'!M26-'TABLE 1A'!M26</f>
        <v>19977681.29</v>
      </c>
      <c r="N26" s="90"/>
      <c r="O26" s="163">
        <f>'TABLE 1'!O26-'TABLE 1A'!O26</f>
        <v>2134751</v>
      </c>
      <c r="P26" s="99"/>
      <c r="Q26" s="164">
        <f t="shared" si="0"/>
        <v>1.22</v>
      </c>
    </row>
    <row r="27" spans="1:17" ht="17.25">
      <c r="A27" s="170" t="s">
        <v>116</v>
      </c>
      <c r="B27" s="93"/>
      <c r="C27" s="142" t="s">
        <v>100</v>
      </c>
      <c r="D27" s="96"/>
      <c r="E27" s="168" t="str">
        <f>'TABLE 1'!E27</f>
        <v>40-S0.5</v>
      </c>
      <c r="F27" s="88"/>
      <c r="G27" s="167">
        <f>'TABLE 1'!G27</f>
        <v>0</v>
      </c>
      <c r="H27" s="89"/>
      <c r="I27" s="163">
        <f>'TABLE 1'!I27</f>
        <v>98675778.56</v>
      </c>
      <c r="J27" s="90"/>
      <c r="K27" s="163">
        <f>'TABLE 1'!K27-'TABLE 1A'!K27</f>
        <v>-0.08999999985098839</v>
      </c>
      <c r="L27" s="90"/>
      <c r="M27" s="163">
        <f>'TABLE 1'!M27-'TABLE 1A'!M27</f>
        <v>1415657.2199999988</v>
      </c>
      <c r="N27" s="90"/>
      <c r="O27" s="163">
        <f>'TABLE 1'!O27-'TABLE 1A'!O27</f>
        <v>0.2999999998137355</v>
      </c>
      <c r="P27" s="156"/>
      <c r="Q27" s="164">
        <f t="shared" si="0"/>
        <v>0</v>
      </c>
    </row>
    <row r="28" spans="1:17" ht="17.25">
      <c r="A28" s="170" t="s">
        <v>117</v>
      </c>
      <c r="B28" s="93"/>
      <c r="C28" s="142" t="s">
        <v>151</v>
      </c>
      <c r="D28" s="96"/>
      <c r="E28" s="168" t="str">
        <f>'TABLE 1'!E28</f>
        <v>45-R2</v>
      </c>
      <c r="F28" s="88"/>
      <c r="G28" s="167">
        <f>'TABLE 1'!G28</f>
        <v>0</v>
      </c>
      <c r="H28" s="89"/>
      <c r="I28" s="163">
        <f>'TABLE 1'!I28</f>
        <v>11160435.1</v>
      </c>
      <c r="J28" s="90"/>
      <c r="K28" s="163">
        <f>'TABLE 1'!K28-'TABLE 1A'!K28</f>
        <v>0</v>
      </c>
      <c r="L28" s="90"/>
      <c r="M28" s="163">
        <f>'TABLE 1'!M28-'TABLE 1A'!M28</f>
        <v>-9719.339999999851</v>
      </c>
      <c r="N28" s="90"/>
      <c r="O28" s="163">
        <f>'TABLE 1'!O28-'TABLE 1A'!O28</f>
        <v>0</v>
      </c>
      <c r="P28" s="156"/>
      <c r="Q28" s="164">
        <f t="shared" si="0"/>
        <v>0</v>
      </c>
    </row>
    <row r="29" spans="1:17" ht="17.25">
      <c r="A29" s="170" t="s">
        <v>118</v>
      </c>
      <c r="B29" s="93"/>
      <c r="C29" s="142" t="s">
        <v>101</v>
      </c>
      <c r="D29" s="96"/>
      <c r="E29" s="168" t="str">
        <f>'TABLE 1'!E29</f>
        <v>43-R2</v>
      </c>
      <c r="F29" s="88"/>
      <c r="G29" s="167">
        <f>'TABLE 1'!G29</f>
        <v>0</v>
      </c>
      <c r="H29" s="89"/>
      <c r="I29" s="163">
        <f>'TABLE 1'!I29</f>
        <v>11641826.22</v>
      </c>
      <c r="J29" s="90"/>
      <c r="K29" s="163">
        <f>'TABLE 1'!K29-'TABLE 1A'!K29</f>
        <v>-0.2900000000372529</v>
      </c>
      <c r="L29" s="90"/>
      <c r="M29" s="163">
        <f>'TABLE 1'!M29-'TABLE 1A'!M29</f>
        <v>-24182.830000000075</v>
      </c>
      <c r="N29" s="90"/>
      <c r="O29" s="163">
        <f>'TABLE 1'!O29-'TABLE 1A'!O29</f>
        <v>0</v>
      </c>
      <c r="P29" s="99"/>
      <c r="Q29" s="164">
        <f t="shared" si="0"/>
        <v>0</v>
      </c>
    </row>
    <row r="30" spans="1:33" s="128" customFormat="1" ht="17.25">
      <c r="A30" s="143" t="s">
        <v>88</v>
      </c>
      <c r="B30" s="121"/>
      <c r="C30" s="143"/>
      <c r="D30" s="122"/>
      <c r="E30" s="123"/>
      <c r="F30" s="123"/>
      <c r="G30" s="124"/>
      <c r="H30" s="125"/>
      <c r="I30" s="119">
        <f>SUM(I18:I29)</f>
        <v>916095085.17</v>
      </c>
      <c r="J30" s="119">
        <f>SUM(J18:J29)</f>
        <v>0</v>
      </c>
      <c r="K30" s="119">
        <f>SUM(K18:K29)</f>
        <v>153001602.41</v>
      </c>
      <c r="L30" s="119">
        <f>SUM(L18:L29)</f>
        <v>0</v>
      </c>
      <c r="M30" s="119">
        <f>SUM(M18:M29)</f>
        <v>138532137.42999998</v>
      </c>
      <c r="N30" s="119"/>
      <c r="O30" s="119">
        <f>SUM(O18:O29)</f>
        <v>10309947.64</v>
      </c>
      <c r="P30" s="131"/>
      <c r="Q30" s="120">
        <f>ROUND(O30/I30*100,2)</f>
        <v>1.13</v>
      </c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</row>
    <row r="31" spans="1:17" ht="17.25">
      <c r="A31" s="142"/>
      <c r="B31" s="86"/>
      <c r="C31" s="142"/>
      <c r="D31" s="100"/>
      <c r="E31" s="88"/>
      <c r="F31" s="88"/>
      <c r="G31" s="94"/>
      <c r="H31" s="89"/>
      <c r="I31" s="101"/>
      <c r="J31" s="102"/>
      <c r="K31" s="67"/>
      <c r="L31" s="67"/>
      <c r="M31" s="67"/>
      <c r="N31" s="67"/>
      <c r="O31" s="67"/>
      <c r="P31" s="157"/>
      <c r="Q31" s="67"/>
    </row>
    <row r="32" spans="1:17" ht="17.25">
      <c r="A32" s="145" t="s">
        <v>84</v>
      </c>
      <c r="B32" s="86"/>
      <c r="C32" s="142"/>
      <c r="D32" s="100"/>
      <c r="E32" s="88"/>
      <c r="F32" s="88"/>
      <c r="G32" s="94"/>
      <c r="H32" s="89"/>
      <c r="I32" s="101"/>
      <c r="J32" s="102"/>
      <c r="K32" s="67"/>
      <c r="L32" s="67"/>
      <c r="M32" s="67"/>
      <c r="N32" s="67"/>
      <c r="O32" s="67"/>
      <c r="P32" s="157"/>
      <c r="Q32" s="67"/>
    </row>
    <row r="33" spans="1:17" ht="17.25">
      <c r="A33" s="170" t="s">
        <v>152</v>
      </c>
      <c r="B33" s="86"/>
      <c r="C33" s="142" t="s">
        <v>153</v>
      </c>
      <c r="D33" s="100"/>
      <c r="E33" s="168" t="str">
        <f>'TABLE 1'!E33</f>
        <v>37-S1</v>
      </c>
      <c r="F33" s="88"/>
      <c r="G33" s="167">
        <f>'TABLE 1'!G33</f>
        <v>0</v>
      </c>
      <c r="H33" s="89"/>
      <c r="I33" s="163">
        <f>'TABLE 1'!I33</f>
        <v>20016528.19</v>
      </c>
      <c r="J33" s="90"/>
      <c r="K33" s="163">
        <f>'TABLE 1'!K33-'TABLE 1A'!K33</f>
        <v>0</v>
      </c>
      <c r="L33" s="90"/>
      <c r="M33" s="163">
        <f>'TABLE 1'!M33-'TABLE 1A'!M33</f>
        <v>209214.16000000015</v>
      </c>
      <c r="N33" s="90"/>
      <c r="O33" s="163">
        <f>'TABLE 1'!O33-'TABLE 1A'!O33</f>
        <v>-8080.839999999967</v>
      </c>
      <c r="P33" s="99"/>
      <c r="Q33" s="164">
        <f aca="true" t="shared" si="1" ref="Q33:Q51">ROUND(O33/I33*100,2)</f>
        <v>-0.04</v>
      </c>
    </row>
    <row r="34" spans="1:17" ht="17.25">
      <c r="A34" s="170" t="s">
        <v>154</v>
      </c>
      <c r="B34" s="86"/>
      <c r="C34" s="142" t="s">
        <v>155</v>
      </c>
      <c r="D34" s="100"/>
      <c r="E34" s="168" t="str">
        <f>'TABLE 1'!E34</f>
        <v>15-L2</v>
      </c>
      <c r="F34" s="88"/>
      <c r="G34" s="167">
        <f>'TABLE 1'!G34</f>
        <v>0</v>
      </c>
      <c r="H34" s="89"/>
      <c r="I34" s="163">
        <f>'TABLE 1'!I34</f>
        <v>7933.28</v>
      </c>
      <c r="J34" s="90"/>
      <c r="K34" s="163">
        <f>'TABLE 1'!K34-'TABLE 1A'!K34</f>
        <v>0</v>
      </c>
      <c r="L34" s="90"/>
      <c r="M34" s="163">
        <f>'TABLE 1'!M34-'TABLE 1A'!M34</f>
        <v>0</v>
      </c>
      <c r="N34" s="90"/>
      <c r="O34" s="163">
        <f>'TABLE 1'!O34-'TABLE 1A'!O34</f>
        <v>0</v>
      </c>
      <c r="P34" s="99"/>
      <c r="Q34" s="164">
        <f t="shared" si="1"/>
        <v>0</v>
      </c>
    </row>
    <row r="35" spans="1:17" ht="17.25">
      <c r="A35" s="170" t="s">
        <v>156</v>
      </c>
      <c r="B35" s="86"/>
      <c r="C35" s="142" t="s">
        <v>157</v>
      </c>
      <c r="D35" s="100"/>
      <c r="E35" s="168" t="str">
        <f>'TABLE 1'!E35</f>
        <v>10-SQ</v>
      </c>
      <c r="F35" s="88"/>
      <c r="G35" s="167">
        <f>'TABLE 1'!G35</f>
        <v>0</v>
      </c>
      <c r="H35" s="89"/>
      <c r="I35" s="163">
        <f>'TABLE 1'!I35</f>
        <v>2994409.61</v>
      </c>
      <c r="J35" s="90"/>
      <c r="K35" s="163">
        <f>'TABLE 1'!K35-'TABLE 1A'!K35</f>
        <v>0</v>
      </c>
      <c r="L35" s="90"/>
      <c r="M35" s="163">
        <f>'TABLE 1'!M35-'TABLE 1A'!M35</f>
        <v>0</v>
      </c>
      <c r="N35" s="90"/>
      <c r="O35" s="163">
        <f>'TABLE 1'!O35-'TABLE 1A'!O35</f>
        <v>0</v>
      </c>
      <c r="P35" s="99"/>
      <c r="Q35" s="164">
        <f t="shared" si="1"/>
        <v>0</v>
      </c>
    </row>
    <row r="36" spans="1:17" ht="17.25">
      <c r="A36" s="170">
        <v>391.3</v>
      </c>
      <c r="B36" s="86"/>
      <c r="C36" s="142" t="s">
        <v>158</v>
      </c>
      <c r="D36" s="100"/>
      <c r="E36" s="168" t="str">
        <f>'TABLE 1'!E36</f>
        <v>5-SQ</v>
      </c>
      <c r="F36" s="88"/>
      <c r="G36" s="167">
        <f>'TABLE 1'!G36</f>
        <v>0</v>
      </c>
      <c r="H36" s="89"/>
      <c r="I36" s="163">
        <f>'TABLE 1'!I36</f>
        <v>3129482.49</v>
      </c>
      <c r="J36" s="90"/>
      <c r="K36" s="163">
        <f>'TABLE 1'!K36-'TABLE 1A'!K36</f>
        <v>0</v>
      </c>
      <c r="L36" s="90"/>
      <c r="M36" s="163">
        <f>'TABLE 1'!M36-'TABLE 1A'!M36</f>
        <v>0</v>
      </c>
      <c r="N36" s="90"/>
      <c r="O36" s="163">
        <f>'TABLE 1'!O36-'TABLE 1A'!O36</f>
        <v>0</v>
      </c>
      <c r="P36" s="99"/>
      <c r="Q36" s="164">
        <f t="shared" si="1"/>
        <v>0</v>
      </c>
    </row>
    <row r="37" spans="1:17" ht="17.25">
      <c r="A37" s="170" t="s">
        <v>159</v>
      </c>
      <c r="B37" s="86"/>
      <c r="C37" s="142" t="s">
        <v>160</v>
      </c>
      <c r="D37" s="100"/>
      <c r="E37" s="168" t="str">
        <f>'TABLE 1'!E37</f>
        <v>15-SQ</v>
      </c>
      <c r="F37" s="88"/>
      <c r="G37" s="167">
        <f>'TABLE 1'!G37</f>
        <v>0</v>
      </c>
      <c r="H37" s="89"/>
      <c r="I37" s="163">
        <f>'TABLE 1'!I37</f>
        <v>332876.1</v>
      </c>
      <c r="J37" s="90"/>
      <c r="K37" s="163">
        <f>'TABLE 1'!K37-'TABLE 1A'!K37</f>
        <v>0</v>
      </c>
      <c r="L37" s="90"/>
      <c r="M37" s="163">
        <f>'TABLE 1'!M37-'TABLE 1A'!M37</f>
        <v>0</v>
      </c>
      <c r="N37" s="90"/>
      <c r="O37" s="163">
        <f>'TABLE 1'!O37-'TABLE 1A'!O37</f>
        <v>0</v>
      </c>
      <c r="P37" s="99"/>
      <c r="Q37" s="164">
        <f t="shared" si="1"/>
        <v>0</v>
      </c>
    </row>
    <row r="38" spans="1:17" ht="17.25">
      <c r="A38" s="170" t="s">
        <v>161</v>
      </c>
      <c r="B38" s="86"/>
      <c r="C38" s="142" t="s">
        <v>162</v>
      </c>
      <c r="D38" s="100"/>
      <c r="E38" s="168" t="str">
        <f>'TABLE 1'!E38</f>
        <v>15-SQ</v>
      </c>
      <c r="F38" s="88"/>
      <c r="G38" s="167">
        <f>'TABLE 1'!G38</f>
        <v>0</v>
      </c>
      <c r="H38" s="89"/>
      <c r="I38" s="163">
        <f>'TABLE 1'!I38</f>
        <v>1830809.89</v>
      </c>
      <c r="J38" s="90"/>
      <c r="K38" s="163">
        <f>'TABLE 1'!K38-'TABLE 1A'!K38</f>
        <v>0</v>
      </c>
      <c r="L38" s="90"/>
      <c r="M38" s="163">
        <f>'TABLE 1'!M38-'TABLE 1A'!M38</f>
        <v>0</v>
      </c>
      <c r="N38" s="90"/>
      <c r="O38" s="163">
        <f>'TABLE 1'!O38-'TABLE 1A'!O38</f>
        <v>0</v>
      </c>
      <c r="P38" s="99"/>
      <c r="Q38" s="164">
        <f t="shared" si="1"/>
        <v>0</v>
      </c>
    </row>
    <row r="39" spans="1:17" ht="17.25">
      <c r="A39" s="170">
        <v>392.1</v>
      </c>
      <c r="B39" s="86"/>
      <c r="C39" s="142" t="s">
        <v>102</v>
      </c>
      <c r="D39" s="100"/>
      <c r="E39" s="168" t="str">
        <f>'TABLE 1'!E39</f>
        <v>20-S3</v>
      </c>
      <c r="F39" s="88"/>
      <c r="G39" s="167">
        <f>'TABLE 1'!G39</f>
        <v>10</v>
      </c>
      <c r="H39" s="89"/>
      <c r="I39" s="163">
        <f>'TABLE 1'!I39</f>
        <v>321765.67</v>
      </c>
      <c r="J39" s="90"/>
      <c r="K39" s="163">
        <f>'TABLE 1'!K39-'TABLE 1A'!K39</f>
        <v>-14372.610000000015</v>
      </c>
      <c r="L39" s="90"/>
      <c r="M39" s="163">
        <f>'TABLE 1'!M39-'TABLE 1A'!M39</f>
        <v>0</v>
      </c>
      <c r="N39" s="90"/>
      <c r="O39" s="163">
        <f>'TABLE 1'!O39-'TABLE 1A'!O39</f>
        <v>-2802.92</v>
      </c>
      <c r="P39" s="99"/>
      <c r="Q39" s="164">
        <f t="shared" si="1"/>
        <v>-0.87</v>
      </c>
    </row>
    <row r="40" spans="1:17" ht="17.25">
      <c r="A40" s="170">
        <v>392.2</v>
      </c>
      <c r="B40" s="86"/>
      <c r="C40" s="142" t="s">
        <v>103</v>
      </c>
      <c r="D40" s="100"/>
      <c r="E40" s="168" t="str">
        <f>'TABLE 1'!E40</f>
        <v>11-L1.5</v>
      </c>
      <c r="F40" s="88"/>
      <c r="G40" s="167">
        <f>'TABLE 1'!G40</f>
        <v>20</v>
      </c>
      <c r="H40" s="89"/>
      <c r="I40" s="163">
        <f>'TABLE 1'!I40</f>
        <v>16815650.14</v>
      </c>
      <c r="J40" s="90"/>
      <c r="K40" s="163">
        <f>'TABLE 1'!K40-'TABLE 1A'!K40</f>
        <v>-1078435.5600000005</v>
      </c>
      <c r="L40" s="90"/>
      <c r="M40" s="163">
        <f>'TABLE 1'!M40-'TABLE 1A'!M40</f>
        <v>-11384.049999999814</v>
      </c>
      <c r="N40" s="90"/>
      <c r="O40" s="163">
        <f>'TABLE 1'!O40-'TABLE 1A'!O40</f>
        <v>-477514.86</v>
      </c>
      <c r="P40" s="99"/>
      <c r="Q40" s="164">
        <f t="shared" si="1"/>
        <v>-2.84</v>
      </c>
    </row>
    <row r="41" spans="1:17" ht="17.25">
      <c r="A41" s="170" t="s">
        <v>163</v>
      </c>
      <c r="B41" s="86"/>
      <c r="C41" s="142" t="s">
        <v>164</v>
      </c>
      <c r="D41" s="100"/>
      <c r="E41" s="168" t="str">
        <f>'TABLE 1'!E41</f>
        <v>30-SQ</v>
      </c>
      <c r="F41" s="88"/>
      <c r="G41" s="167">
        <f>'TABLE 1'!G41</f>
        <v>0</v>
      </c>
      <c r="H41" s="89"/>
      <c r="I41" s="163">
        <f>'TABLE 1'!I41</f>
        <v>66925.21</v>
      </c>
      <c r="J41" s="90"/>
      <c r="K41" s="163">
        <f>'TABLE 1'!K41-'TABLE 1A'!K41</f>
        <v>0</v>
      </c>
      <c r="L41" s="90"/>
      <c r="M41" s="163">
        <f>'TABLE 1'!M41-'TABLE 1A'!M41</f>
        <v>0</v>
      </c>
      <c r="N41" s="90"/>
      <c r="O41" s="163">
        <f>'TABLE 1'!O41-'TABLE 1A'!O41</f>
        <v>0</v>
      </c>
      <c r="P41" s="99"/>
      <c r="Q41" s="164">
        <f t="shared" si="1"/>
        <v>0</v>
      </c>
    </row>
    <row r="42" spans="1:17" ht="17.25">
      <c r="A42" s="170" t="s">
        <v>165</v>
      </c>
      <c r="B42" s="86"/>
      <c r="C42" s="142" t="s">
        <v>105</v>
      </c>
      <c r="D42" s="100"/>
      <c r="E42" s="168" t="str">
        <f>'TABLE 1'!E42</f>
        <v>20-SQ</v>
      </c>
      <c r="F42" s="88"/>
      <c r="G42" s="167">
        <f>'TABLE 1'!G42</f>
        <v>0</v>
      </c>
      <c r="H42" s="89"/>
      <c r="I42" s="163">
        <f>'TABLE 1'!I42</f>
        <v>8836243.78</v>
      </c>
      <c r="J42" s="90"/>
      <c r="K42" s="163">
        <f>'TABLE 1'!K42-'TABLE 1A'!K42</f>
        <v>0</v>
      </c>
      <c r="L42" s="90"/>
      <c r="M42" s="163">
        <f>'TABLE 1'!M42-'TABLE 1A'!M42</f>
        <v>-4750.60999999987</v>
      </c>
      <c r="N42" s="90"/>
      <c r="O42" s="163">
        <f>'TABLE 1'!O42-'TABLE 1A'!O42</f>
        <v>2094.819999999949</v>
      </c>
      <c r="P42" s="99"/>
      <c r="Q42" s="164">
        <f t="shared" si="1"/>
        <v>0.02</v>
      </c>
    </row>
    <row r="43" spans="1:33" s="128" customFormat="1" ht="17.25">
      <c r="A43" s="170" t="s">
        <v>166</v>
      </c>
      <c r="B43" s="86"/>
      <c r="C43" s="142" t="s">
        <v>167</v>
      </c>
      <c r="D43" s="100"/>
      <c r="E43" s="168" t="str">
        <f>'TABLE 1'!E43</f>
        <v>31-R4</v>
      </c>
      <c r="F43" s="88"/>
      <c r="G43" s="167">
        <f>'TABLE 1'!G43</f>
        <v>0</v>
      </c>
      <c r="H43" s="89"/>
      <c r="I43" s="163">
        <f>'TABLE 1'!I43</f>
        <v>131231.02</v>
      </c>
      <c r="J43" s="90"/>
      <c r="K43" s="163">
        <f>'TABLE 1'!K43-'TABLE 1A'!K43</f>
        <v>0</v>
      </c>
      <c r="L43" s="90"/>
      <c r="M43" s="163">
        <f>'TABLE 1'!M43-'TABLE 1A'!M43</f>
        <v>0</v>
      </c>
      <c r="N43" s="90"/>
      <c r="O43" s="163">
        <f>'TABLE 1'!O43-'TABLE 1A'!O43</f>
        <v>0</v>
      </c>
      <c r="P43" s="99"/>
      <c r="Q43" s="164">
        <f t="shared" si="1"/>
        <v>0</v>
      </c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</row>
    <row r="44" spans="1:17" ht="17.25">
      <c r="A44" s="170" t="s">
        <v>168</v>
      </c>
      <c r="B44" s="86"/>
      <c r="C44" s="142" t="s">
        <v>169</v>
      </c>
      <c r="D44" s="100"/>
      <c r="E44" s="168" t="str">
        <f>'TABLE 1'!E44</f>
        <v>20-SQ</v>
      </c>
      <c r="F44" s="88"/>
      <c r="G44" s="167">
        <f>'TABLE 1'!G44</f>
        <v>0</v>
      </c>
      <c r="H44" s="89"/>
      <c r="I44" s="163">
        <f>'TABLE 1'!I44</f>
        <v>119908.16</v>
      </c>
      <c r="J44" s="90"/>
      <c r="K44" s="163">
        <f>'TABLE 1'!K44-'TABLE 1A'!K44</f>
        <v>0</v>
      </c>
      <c r="L44" s="90"/>
      <c r="M44" s="163">
        <f>'TABLE 1'!M44-'TABLE 1A'!M44</f>
        <v>0</v>
      </c>
      <c r="N44" s="90"/>
      <c r="O44" s="163">
        <f>'TABLE 1'!O44-'TABLE 1A'!O44</f>
        <v>0</v>
      </c>
      <c r="P44" s="99"/>
      <c r="Q44" s="164">
        <f t="shared" si="1"/>
        <v>0</v>
      </c>
    </row>
    <row r="45" spans="1:33" s="140" customFormat="1" ht="18" thickBot="1">
      <c r="A45" s="170">
        <v>396.1</v>
      </c>
      <c r="B45" s="86"/>
      <c r="C45" s="142" t="s">
        <v>170</v>
      </c>
      <c r="D45" s="100"/>
      <c r="E45" s="168" t="str">
        <f>'TABLE 1'!E45</f>
        <v>20-L2</v>
      </c>
      <c r="F45" s="88"/>
      <c r="G45" s="167">
        <f>'TABLE 1'!G45</f>
        <v>35</v>
      </c>
      <c r="H45" s="89"/>
      <c r="I45" s="163">
        <f>'TABLE 1'!I45</f>
        <v>959324.67</v>
      </c>
      <c r="J45" s="90"/>
      <c r="K45" s="163">
        <f>'TABLE 1'!K45-'TABLE 1A'!K45</f>
        <v>-86031.98000000001</v>
      </c>
      <c r="L45" s="90"/>
      <c r="M45" s="163">
        <f>'TABLE 1'!M45-'TABLE 1A'!M45</f>
        <v>0</v>
      </c>
      <c r="N45" s="90"/>
      <c r="O45" s="163">
        <f>'TABLE 1'!O45-'TABLE 1A'!O45</f>
        <v>-24626</v>
      </c>
      <c r="P45" s="99"/>
      <c r="Q45" s="164">
        <f t="shared" si="1"/>
        <v>-2.57</v>
      </c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</row>
    <row r="46" spans="1:17" ht="18" thickTop="1">
      <c r="A46" s="170">
        <v>396.2</v>
      </c>
      <c r="B46" s="86"/>
      <c r="C46" s="142" t="s">
        <v>104</v>
      </c>
      <c r="D46" s="100"/>
      <c r="E46" s="168" t="str">
        <f>'TABLE 1'!E46</f>
        <v>15-L1.5</v>
      </c>
      <c r="F46" s="88"/>
      <c r="G46" s="167">
        <f>'TABLE 1'!G46</f>
        <v>35</v>
      </c>
      <c r="H46" s="89"/>
      <c r="I46" s="163">
        <f>'TABLE 1'!I46</f>
        <v>4030055.43</v>
      </c>
      <c r="J46" s="90"/>
      <c r="K46" s="163">
        <f>'TABLE 1'!K46-'TABLE 1A'!K46</f>
        <v>-168079.87</v>
      </c>
      <c r="L46" s="90"/>
      <c r="M46" s="163">
        <f>'TABLE 1'!M46-'TABLE 1A'!M46</f>
        <v>1677.25</v>
      </c>
      <c r="N46" s="90"/>
      <c r="O46" s="163">
        <f>'TABLE 1'!O46-'TABLE 1A'!O46</f>
        <v>-124208.37</v>
      </c>
      <c r="P46" s="99"/>
      <c r="Q46" s="164">
        <f t="shared" si="1"/>
        <v>-3.08</v>
      </c>
    </row>
    <row r="47" spans="1:17" ht="17.25">
      <c r="A47" s="170" t="s">
        <v>171</v>
      </c>
      <c r="B47" s="86"/>
      <c r="C47" s="142" t="s">
        <v>175</v>
      </c>
      <c r="D47" s="100"/>
      <c r="E47" s="168" t="str">
        <f>'TABLE 1'!E47</f>
        <v>15-SQ</v>
      </c>
      <c r="F47" s="88"/>
      <c r="G47" s="167">
        <f>'TABLE 1'!G47</f>
        <v>0</v>
      </c>
      <c r="H47" s="89"/>
      <c r="I47" s="163">
        <f>'TABLE 1'!I47</f>
        <v>385135.06</v>
      </c>
      <c r="J47" s="90"/>
      <c r="K47" s="163">
        <f>'TABLE 1'!K47-'TABLE 1A'!K47</f>
        <v>0</v>
      </c>
      <c r="L47" s="90"/>
      <c r="M47" s="163">
        <f>'TABLE 1'!M47-'TABLE 1A'!M47</f>
        <v>0</v>
      </c>
      <c r="N47" s="90"/>
      <c r="O47" s="163">
        <f>'TABLE 1'!O47-'TABLE 1A'!O47</f>
        <v>0</v>
      </c>
      <c r="P47" s="99"/>
      <c r="Q47" s="164">
        <f t="shared" si="1"/>
        <v>0</v>
      </c>
    </row>
    <row r="48" spans="1:17" ht="17.25">
      <c r="A48" s="170" t="s">
        <v>172</v>
      </c>
      <c r="B48" s="86"/>
      <c r="C48" s="142" t="s">
        <v>176</v>
      </c>
      <c r="D48" s="100"/>
      <c r="E48" s="168" t="str">
        <f>'TABLE 1'!E48</f>
        <v>10-SQ</v>
      </c>
      <c r="F48" s="88"/>
      <c r="G48" s="167">
        <f>'TABLE 1'!G48</f>
        <v>0</v>
      </c>
      <c r="H48" s="89"/>
      <c r="I48" s="163">
        <f>'TABLE 1'!I48</f>
        <v>4998746.67</v>
      </c>
      <c r="J48" s="90"/>
      <c r="K48" s="163">
        <f>'TABLE 1'!K48-'TABLE 1A'!K48</f>
        <v>0</v>
      </c>
      <c r="L48" s="90"/>
      <c r="M48" s="163">
        <f>'TABLE 1'!M48-'TABLE 1A'!M48</f>
        <v>-4305.339999999851</v>
      </c>
      <c r="N48" s="90"/>
      <c r="O48" s="163">
        <f>'TABLE 1'!O48-'TABLE 1A'!O48</f>
        <v>3661.0200000000186</v>
      </c>
      <c r="P48" s="99"/>
      <c r="Q48" s="164">
        <f t="shared" si="1"/>
        <v>0.07</v>
      </c>
    </row>
    <row r="49" spans="1:17" ht="17.25">
      <c r="A49" s="170" t="s">
        <v>173</v>
      </c>
      <c r="B49" s="86"/>
      <c r="C49" s="142" t="s">
        <v>177</v>
      </c>
      <c r="D49" s="100"/>
      <c r="E49" s="168" t="str">
        <f>'TABLE 1'!E49</f>
        <v>10-SQ</v>
      </c>
      <c r="F49" s="88"/>
      <c r="G49" s="167">
        <f>'TABLE 1'!G49</f>
        <v>0</v>
      </c>
      <c r="H49" s="89"/>
      <c r="I49" s="163">
        <f>'TABLE 1'!I49</f>
        <v>535709.81</v>
      </c>
      <c r="J49" s="90"/>
      <c r="K49" s="163">
        <f>'TABLE 1'!K49-'TABLE 1A'!K49</f>
        <v>0</v>
      </c>
      <c r="L49" s="90"/>
      <c r="M49" s="163">
        <f>'TABLE 1'!M49-'TABLE 1A'!M49</f>
        <v>0</v>
      </c>
      <c r="N49" s="90"/>
      <c r="O49" s="163">
        <f>'TABLE 1'!O49-'TABLE 1A'!O49</f>
        <v>0</v>
      </c>
      <c r="P49" s="99"/>
      <c r="Q49" s="164">
        <f t="shared" si="1"/>
        <v>0</v>
      </c>
    </row>
    <row r="50" spans="1:17" ht="17.25">
      <c r="A50" s="170" t="s">
        <v>174</v>
      </c>
      <c r="B50" s="86"/>
      <c r="C50" s="142" t="s">
        <v>178</v>
      </c>
      <c r="D50" s="100"/>
      <c r="E50" s="168" t="str">
        <f>'TABLE 1'!E50</f>
        <v>15-SQ</v>
      </c>
      <c r="F50" s="88"/>
      <c r="G50" s="167">
        <f>'TABLE 1'!G50</f>
        <v>0</v>
      </c>
      <c r="H50" s="89"/>
      <c r="I50" s="163">
        <f>'TABLE 1'!I50</f>
        <v>1240360.02</v>
      </c>
      <c r="J50" s="90"/>
      <c r="K50" s="163">
        <f>'TABLE 1'!K50-'TABLE 1A'!K50</f>
        <v>0</v>
      </c>
      <c r="L50" s="90"/>
      <c r="M50" s="163">
        <f>'TABLE 1'!M50-'TABLE 1A'!M50</f>
        <v>0</v>
      </c>
      <c r="N50" s="90"/>
      <c r="O50" s="163">
        <f>'TABLE 1'!O50-'TABLE 1A'!O50</f>
        <v>0</v>
      </c>
      <c r="P50" s="99"/>
      <c r="Q50" s="164">
        <f t="shared" si="1"/>
        <v>0</v>
      </c>
    </row>
    <row r="51" spans="1:17" ht="17.25">
      <c r="A51" s="170" t="s">
        <v>119</v>
      </c>
      <c r="B51" s="86"/>
      <c r="C51" s="142" t="s">
        <v>106</v>
      </c>
      <c r="D51" s="100"/>
      <c r="E51" s="168" t="str">
        <f>'TABLE 1'!E51</f>
        <v>25-SQ</v>
      </c>
      <c r="F51" s="88"/>
      <c r="G51" s="167">
        <f>'TABLE 1'!G51</f>
        <v>0</v>
      </c>
      <c r="H51" s="89"/>
      <c r="I51" s="163">
        <f>'TABLE 1'!I51</f>
        <v>80967.67</v>
      </c>
      <c r="J51" s="90"/>
      <c r="K51" s="163">
        <f>'TABLE 1'!K51-'TABLE 1A'!K51</f>
        <v>0</v>
      </c>
      <c r="L51" s="90"/>
      <c r="M51" s="163">
        <f>'TABLE 1'!M51-'TABLE 1A'!M51</f>
        <v>0</v>
      </c>
      <c r="N51" s="90"/>
      <c r="O51" s="163">
        <f>'TABLE 1'!O51-'TABLE 1A'!O51</f>
        <v>0</v>
      </c>
      <c r="P51" s="99"/>
      <c r="Q51" s="164">
        <f t="shared" si="1"/>
        <v>0</v>
      </c>
    </row>
    <row r="52" spans="1:17" ht="17.25">
      <c r="A52" s="143" t="s">
        <v>85</v>
      </c>
      <c r="B52" s="130"/>
      <c r="C52" s="144"/>
      <c r="D52" s="131"/>
      <c r="E52" s="123"/>
      <c r="F52" s="123"/>
      <c r="G52" s="129"/>
      <c r="H52" s="125"/>
      <c r="I52" s="132">
        <f>SUM(I33:I51)</f>
        <v>66834062.87000002</v>
      </c>
      <c r="J52" s="132">
        <f>SUM(J33:J51)</f>
        <v>0</v>
      </c>
      <c r="K52" s="132">
        <f>SUM(K33:K51)</f>
        <v>-1346920.0200000005</v>
      </c>
      <c r="L52" s="132">
        <f>SUM(L33:L51)</f>
        <v>0</v>
      </c>
      <c r="M52" s="132">
        <f>SUM(M33:M51)</f>
        <v>190451.41000000061</v>
      </c>
      <c r="N52" s="133"/>
      <c r="O52" s="132">
        <f>SUM(O33:O51)</f>
        <v>-631477.1499999999</v>
      </c>
      <c r="P52" s="158"/>
      <c r="Q52" s="120">
        <f>ROUND(O52/I52*100,2)</f>
        <v>-0.94</v>
      </c>
    </row>
    <row r="53" spans="1:17" ht="17.25">
      <c r="A53" s="142"/>
      <c r="B53" s="86"/>
      <c r="C53" s="142"/>
      <c r="D53" s="100"/>
      <c r="E53" s="88"/>
      <c r="F53" s="88"/>
      <c r="H53" s="89"/>
      <c r="I53" s="101"/>
      <c r="J53" s="102"/>
      <c r="K53" s="67"/>
      <c r="L53" s="67"/>
      <c r="M53" s="67"/>
      <c r="N53" s="67"/>
      <c r="O53" s="67"/>
      <c r="P53" s="157"/>
      <c r="Q53" s="67"/>
    </row>
    <row r="54" spans="1:17" ht="18" thickBot="1">
      <c r="A54" s="147" t="s">
        <v>89</v>
      </c>
      <c r="B54" s="134"/>
      <c r="C54" s="147"/>
      <c r="D54" s="135"/>
      <c r="E54" s="136"/>
      <c r="F54" s="136"/>
      <c r="G54" s="137"/>
      <c r="H54" s="138"/>
      <c r="I54" s="103">
        <f>I15+I30+I52</f>
        <v>1006307716.9599999</v>
      </c>
      <c r="J54" s="103">
        <f>J15+J30+J52</f>
        <v>0</v>
      </c>
      <c r="K54" s="103">
        <f>K15+K30+K52</f>
        <v>153956192.99999997</v>
      </c>
      <c r="L54" s="103">
        <f>L15+L30+L52</f>
        <v>0</v>
      </c>
      <c r="M54" s="103">
        <f>M15+M30+M52</f>
        <v>140249574.14</v>
      </c>
      <c r="N54" s="139"/>
      <c r="O54" s="103">
        <f>O15+O30+O52</f>
        <v>9778187.17</v>
      </c>
      <c r="P54" s="159"/>
      <c r="Q54" s="104">
        <f>ROUND(O54/I54*100,2)</f>
        <v>0.97</v>
      </c>
    </row>
    <row r="55" spans="1:17" ht="18" thickTop="1">
      <c r="A55" s="142"/>
      <c r="B55" s="86"/>
      <c r="C55" s="142"/>
      <c r="D55" s="87"/>
      <c r="E55" s="88"/>
      <c r="F55" s="88"/>
      <c r="H55" s="89"/>
      <c r="I55" s="105"/>
      <c r="J55" s="90"/>
      <c r="K55" s="91"/>
      <c r="L55" s="90"/>
      <c r="M55" s="90"/>
      <c r="N55" s="90"/>
      <c r="O55" s="91"/>
      <c r="P55" s="100"/>
      <c r="Q55" s="62"/>
    </row>
    <row r="56" spans="1:17" ht="17.25">
      <c r="A56" s="151" t="s">
        <v>95</v>
      </c>
      <c r="B56" s="116"/>
      <c r="C56" s="116"/>
      <c r="D56" s="116"/>
      <c r="E56" s="117"/>
      <c r="F56" s="117"/>
      <c r="G56" s="117"/>
      <c r="H56" s="118"/>
      <c r="I56" s="141"/>
      <c r="J56" s="90"/>
      <c r="K56" s="91"/>
      <c r="L56" s="90"/>
      <c r="M56" s="90"/>
      <c r="N56" s="90"/>
      <c r="O56" s="91"/>
      <c r="P56" s="100"/>
      <c r="Q56" s="85"/>
    </row>
    <row r="57" spans="1:17" ht="17.25">
      <c r="A57" s="92">
        <v>301</v>
      </c>
      <c r="C57" s="142" t="s">
        <v>128</v>
      </c>
      <c r="D57" s="87"/>
      <c r="E57" s="88"/>
      <c r="F57" s="88"/>
      <c r="G57" s="88"/>
      <c r="H57" s="89"/>
      <c r="I57" s="105">
        <v>152066.08</v>
      </c>
      <c r="J57" s="90"/>
      <c r="K57" s="91"/>
      <c r="L57" s="90"/>
      <c r="M57" s="90"/>
      <c r="N57" s="90"/>
      <c r="O57" s="91"/>
      <c r="P57" s="100"/>
      <c r="Q57" s="85"/>
    </row>
    <row r="58" spans="1:17" ht="17.25">
      <c r="A58" s="92">
        <v>302</v>
      </c>
      <c r="C58" s="142" t="s">
        <v>129</v>
      </c>
      <c r="D58" s="87"/>
      <c r="E58" s="88"/>
      <c r="F58" s="88"/>
      <c r="G58" s="88"/>
      <c r="H58" s="89"/>
      <c r="I58" s="105">
        <v>211824.67</v>
      </c>
      <c r="J58" s="90"/>
      <c r="K58" s="91"/>
      <c r="L58" s="90"/>
      <c r="M58" s="90"/>
      <c r="N58" s="90"/>
      <c r="O58" s="91"/>
      <c r="P58" s="100"/>
      <c r="Q58" s="85"/>
    </row>
    <row r="59" spans="1:17" ht="17.25">
      <c r="A59" s="92">
        <v>303</v>
      </c>
      <c r="C59" s="142" t="s">
        <v>130</v>
      </c>
      <c r="D59" s="87"/>
      <c r="E59" s="88"/>
      <c r="F59" s="88"/>
      <c r="G59" s="88"/>
      <c r="H59" s="88"/>
      <c r="I59" s="105">
        <v>44171295.02</v>
      </c>
      <c r="J59" s="88"/>
      <c r="K59" s="91"/>
      <c r="L59" s="90"/>
      <c r="M59" s="90"/>
      <c r="N59" s="90"/>
      <c r="O59" s="91"/>
      <c r="P59" s="100"/>
      <c r="Q59" s="85"/>
    </row>
    <row r="60" spans="1:17" ht="17.25">
      <c r="A60" s="92">
        <v>365.1</v>
      </c>
      <c r="C60" s="142" t="s">
        <v>131</v>
      </c>
      <c r="D60" s="87"/>
      <c r="E60" s="88"/>
      <c r="F60" s="88"/>
      <c r="G60" s="88"/>
      <c r="H60" s="88"/>
      <c r="I60" s="105">
        <v>224535.51</v>
      </c>
      <c r="J60" s="88"/>
      <c r="K60" s="91"/>
      <c r="L60" s="90"/>
      <c r="M60" s="90"/>
      <c r="N60" s="90"/>
      <c r="O60" s="91"/>
      <c r="P60" s="100"/>
      <c r="Q60" s="85"/>
    </row>
    <row r="61" spans="1:17" ht="17.25">
      <c r="A61" s="92">
        <v>372</v>
      </c>
      <c r="C61" s="142" t="s">
        <v>132</v>
      </c>
      <c r="D61" s="87"/>
      <c r="E61" s="88"/>
      <c r="F61" s="88"/>
      <c r="G61" s="88"/>
      <c r="H61" s="88"/>
      <c r="I61" s="105">
        <v>87719.71</v>
      </c>
      <c r="J61" s="88"/>
      <c r="K61" s="91"/>
      <c r="L61" s="90"/>
      <c r="M61" s="90"/>
      <c r="N61" s="90"/>
      <c r="O61" s="91"/>
      <c r="P61" s="100"/>
      <c r="Q61" s="85"/>
    </row>
    <row r="62" spans="1:17" ht="17.25">
      <c r="A62" s="92">
        <v>374</v>
      </c>
      <c r="C62" s="142" t="s">
        <v>133</v>
      </c>
      <c r="D62" s="87"/>
      <c r="E62" s="88"/>
      <c r="F62" s="88"/>
      <c r="G62" s="88"/>
      <c r="H62" s="88"/>
      <c r="I62" s="105">
        <v>506463.91</v>
      </c>
      <c r="J62" s="88"/>
      <c r="K62" s="91"/>
      <c r="L62" s="90"/>
      <c r="M62" s="90"/>
      <c r="N62" s="90"/>
      <c r="O62" s="91"/>
      <c r="P62" s="100"/>
      <c r="Q62" s="85"/>
    </row>
    <row r="63" spans="1:17" ht="17.25">
      <c r="A63" s="92">
        <v>388</v>
      </c>
      <c r="C63" s="142" t="s">
        <v>134</v>
      </c>
      <c r="D63" s="87"/>
      <c r="E63" s="88"/>
      <c r="F63" s="88"/>
      <c r="G63" s="88"/>
      <c r="H63" s="88"/>
      <c r="I63" s="105">
        <v>22097038.48</v>
      </c>
      <c r="J63" s="88"/>
      <c r="K63" s="91"/>
      <c r="L63" s="90"/>
      <c r="M63" s="90"/>
      <c r="N63" s="90"/>
      <c r="O63" s="91"/>
      <c r="P63" s="100"/>
      <c r="Q63" s="85"/>
    </row>
    <row r="64" spans="1:17" ht="17.25">
      <c r="A64" s="92">
        <v>389</v>
      </c>
      <c r="C64" s="142" t="s">
        <v>135</v>
      </c>
      <c r="D64" s="87"/>
      <c r="E64" s="88"/>
      <c r="F64" s="88"/>
      <c r="G64" s="88"/>
      <c r="H64" s="88"/>
      <c r="I64" s="97">
        <v>3468083.56</v>
      </c>
      <c r="J64" s="88"/>
      <c r="K64" s="91"/>
      <c r="L64" s="90"/>
      <c r="M64" s="90"/>
      <c r="N64" s="90"/>
      <c r="O64" s="91"/>
      <c r="P64" s="100"/>
      <c r="Q64" s="85"/>
    </row>
    <row r="65" spans="1:17" ht="18" thickBot="1">
      <c r="A65" s="147" t="s">
        <v>96</v>
      </c>
      <c r="B65" s="152"/>
      <c r="C65" s="153"/>
      <c r="D65" s="135"/>
      <c r="E65" s="136"/>
      <c r="F65" s="136"/>
      <c r="G65" s="136"/>
      <c r="H65" s="136"/>
      <c r="I65" s="107">
        <f>I54+I57+I58+I59+I64+I60+I63+I61+I62</f>
        <v>1077226743.8999999</v>
      </c>
      <c r="J65" s="88"/>
      <c r="K65" s="91"/>
      <c r="L65" s="90"/>
      <c r="M65" s="90"/>
      <c r="N65" s="90"/>
      <c r="O65" s="91"/>
      <c r="P65" s="100"/>
      <c r="Q65" s="85"/>
    </row>
    <row r="66" spans="4:15" ht="18" thickTop="1">
      <c r="D66" s="81"/>
      <c r="I66" s="105"/>
      <c r="J66" s="90"/>
      <c r="K66" s="109"/>
      <c r="L66" s="90"/>
      <c r="M66" s="90"/>
      <c r="N66" s="90"/>
      <c r="O66" s="91"/>
    </row>
    <row r="67" spans="1:15" ht="17.25">
      <c r="A67" s="110"/>
      <c r="B67" s="110"/>
      <c r="D67" s="81"/>
      <c r="I67" s="105"/>
      <c r="J67" s="90"/>
      <c r="K67" s="91"/>
      <c r="L67" s="90"/>
      <c r="M67" s="90"/>
      <c r="N67" s="90"/>
      <c r="O67" s="91"/>
    </row>
    <row r="68" spans="1:17" ht="17.25">
      <c r="A68" s="149"/>
      <c r="B68" s="111"/>
      <c r="D68" s="87"/>
      <c r="E68" s="88"/>
      <c r="F68" s="88"/>
      <c r="G68" s="88"/>
      <c r="I68" s="105"/>
      <c r="J68" s="90"/>
      <c r="K68" s="91"/>
      <c r="L68" s="90"/>
      <c r="M68" s="90"/>
      <c r="N68" s="90"/>
      <c r="O68" s="91"/>
      <c r="Q68" s="85"/>
    </row>
    <row r="69" spans="1:17" ht="17.25">
      <c r="A69" s="149"/>
      <c r="B69" s="111"/>
      <c r="D69" s="87"/>
      <c r="E69" s="88"/>
      <c r="F69" s="88"/>
      <c r="G69" s="88"/>
      <c r="I69" s="105"/>
      <c r="J69" s="90"/>
      <c r="K69" s="91"/>
      <c r="L69" s="90"/>
      <c r="M69" s="90"/>
      <c r="N69" s="90"/>
      <c r="O69" s="91"/>
      <c r="Q69" s="85"/>
    </row>
    <row r="70" spans="1:17" ht="17.25">
      <c r="A70" s="149"/>
      <c r="B70" s="111"/>
      <c r="D70" s="87"/>
      <c r="E70" s="88"/>
      <c r="F70" s="88"/>
      <c r="G70" s="88"/>
      <c r="I70" s="105"/>
      <c r="J70" s="90"/>
      <c r="K70" s="91"/>
      <c r="L70" s="90"/>
      <c r="M70" s="90"/>
      <c r="N70" s="90"/>
      <c r="O70" s="91"/>
      <c r="Q70" s="85"/>
    </row>
    <row r="71" spans="1:17" ht="17.25">
      <c r="A71" s="149"/>
      <c r="B71" s="111"/>
      <c r="D71" s="87"/>
      <c r="E71" s="88"/>
      <c r="F71" s="88"/>
      <c r="G71" s="88"/>
      <c r="I71" s="105"/>
      <c r="J71" s="90"/>
      <c r="K71" s="91"/>
      <c r="L71" s="90"/>
      <c r="M71" s="90"/>
      <c r="N71" s="90"/>
      <c r="O71" s="91"/>
      <c r="Q71" s="85"/>
    </row>
    <row r="72" spans="1:17" ht="17.25">
      <c r="A72" s="149"/>
      <c r="B72" s="111"/>
      <c r="D72" s="87"/>
      <c r="E72" s="88"/>
      <c r="F72" s="88"/>
      <c r="G72" s="88"/>
      <c r="I72" s="105"/>
      <c r="J72" s="90"/>
      <c r="K72" s="91"/>
      <c r="L72" s="90"/>
      <c r="M72" s="90"/>
      <c r="N72" s="90"/>
      <c r="O72" s="91"/>
      <c r="Q72" s="85"/>
    </row>
    <row r="73" spans="1:17" ht="17.25">
      <c r="A73" s="149"/>
      <c r="B73" s="111"/>
      <c r="D73" s="87"/>
      <c r="E73" s="88"/>
      <c r="F73" s="88"/>
      <c r="G73" s="88"/>
      <c r="I73" s="105"/>
      <c r="J73" s="90"/>
      <c r="K73" s="91"/>
      <c r="L73" s="90"/>
      <c r="M73" s="90"/>
      <c r="N73" s="90"/>
      <c r="O73" s="91"/>
      <c r="Q73" s="85"/>
    </row>
    <row r="74" spans="1:17" ht="17.25">
      <c r="A74" s="149"/>
      <c r="B74" s="111"/>
      <c r="D74" s="87"/>
      <c r="E74" s="88"/>
      <c r="F74" s="88"/>
      <c r="G74" s="88"/>
      <c r="I74" s="105"/>
      <c r="J74" s="90"/>
      <c r="K74" s="91"/>
      <c r="L74" s="90"/>
      <c r="M74" s="90"/>
      <c r="N74" s="90"/>
      <c r="O74" s="91"/>
      <c r="Q74" s="85"/>
    </row>
    <row r="75" spans="1:17" ht="17.25">
      <c r="A75" s="100"/>
      <c r="B75" s="100"/>
      <c r="D75" s="87"/>
      <c r="I75" s="101"/>
      <c r="J75" s="102"/>
      <c r="K75" s="98"/>
      <c r="L75" s="102"/>
      <c r="M75" s="102"/>
      <c r="N75" s="102"/>
      <c r="O75" s="98"/>
      <c r="P75" s="99"/>
      <c r="Q75" s="108"/>
    </row>
    <row r="76" spans="1:17" ht="17.25">
      <c r="A76" s="111"/>
      <c r="B76" s="111"/>
      <c r="D76" s="87"/>
      <c r="I76" s="105"/>
      <c r="J76" s="90"/>
      <c r="K76" s="91"/>
      <c r="L76" s="90"/>
      <c r="M76" s="90"/>
      <c r="N76" s="90"/>
      <c r="O76" s="91"/>
      <c r="Q76" s="85"/>
    </row>
    <row r="77" spans="1:17" ht="17.25">
      <c r="A77" s="110"/>
      <c r="B77" s="110"/>
      <c r="D77" s="87"/>
      <c r="I77" s="105"/>
      <c r="J77" s="90"/>
      <c r="K77" s="91"/>
      <c r="L77" s="90"/>
      <c r="M77" s="90"/>
      <c r="N77" s="90"/>
      <c r="O77" s="91"/>
      <c r="Q77" s="85"/>
    </row>
    <row r="78" spans="1:17" ht="17.25">
      <c r="A78" s="111"/>
      <c r="B78" s="111"/>
      <c r="D78" s="87"/>
      <c r="E78" s="88"/>
      <c r="F78" s="88"/>
      <c r="G78" s="88"/>
      <c r="H78" s="89"/>
      <c r="I78" s="105"/>
      <c r="J78" s="90"/>
      <c r="K78" s="91"/>
      <c r="L78" s="90"/>
      <c r="M78" s="90"/>
      <c r="N78" s="90"/>
      <c r="O78" s="91"/>
      <c r="Q78" s="85"/>
    </row>
    <row r="79" spans="1:17" ht="17.25">
      <c r="A79" s="111"/>
      <c r="B79" s="111"/>
      <c r="D79" s="87"/>
      <c r="E79" s="88"/>
      <c r="F79" s="88"/>
      <c r="G79" s="88"/>
      <c r="H79" s="89"/>
      <c r="I79" s="105"/>
      <c r="J79" s="90"/>
      <c r="K79" s="91"/>
      <c r="L79" s="90"/>
      <c r="M79" s="90"/>
      <c r="N79" s="90"/>
      <c r="O79" s="91"/>
      <c r="Q79" s="85"/>
    </row>
    <row r="80" spans="1:17" ht="17.25">
      <c r="A80" s="111"/>
      <c r="B80" s="111"/>
      <c r="D80" s="87"/>
      <c r="E80" s="88"/>
      <c r="F80" s="88"/>
      <c r="G80" s="88"/>
      <c r="H80" s="89"/>
      <c r="I80" s="105"/>
      <c r="J80" s="90"/>
      <c r="K80" s="91"/>
      <c r="L80" s="90"/>
      <c r="M80" s="90"/>
      <c r="N80" s="90"/>
      <c r="O80" s="91"/>
      <c r="Q80" s="85"/>
    </row>
    <row r="81" spans="1:17" ht="17.25">
      <c r="A81" s="111"/>
      <c r="B81" s="111"/>
      <c r="D81" s="87"/>
      <c r="E81" s="88"/>
      <c r="F81" s="88"/>
      <c r="G81" s="88"/>
      <c r="H81" s="89"/>
      <c r="I81" s="105"/>
      <c r="J81" s="90"/>
      <c r="K81" s="91"/>
      <c r="L81" s="90"/>
      <c r="M81" s="90"/>
      <c r="N81" s="90"/>
      <c r="O81" s="91"/>
      <c r="Q81" s="85"/>
    </row>
    <row r="82" spans="1:17" ht="17.25">
      <c r="A82" s="100"/>
      <c r="B82" s="100"/>
      <c r="D82" s="87"/>
      <c r="I82" s="101"/>
      <c r="J82" s="102"/>
      <c r="K82" s="98"/>
      <c r="L82" s="102"/>
      <c r="M82" s="102"/>
      <c r="N82" s="102"/>
      <c r="O82" s="98"/>
      <c r="Q82" s="108"/>
    </row>
    <row r="83" spans="1:17" ht="17.25">
      <c r="A83" s="111"/>
      <c r="B83" s="111"/>
      <c r="D83" s="87"/>
      <c r="I83" s="105"/>
      <c r="J83" s="90"/>
      <c r="K83" s="91"/>
      <c r="L83" s="90"/>
      <c r="M83" s="90"/>
      <c r="N83" s="90"/>
      <c r="O83" s="91"/>
      <c r="Q83" s="85"/>
    </row>
    <row r="84" spans="1:17" ht="17.25">
      <c r="A84" s="110"/>
      <c r="B84" s="110"/>
      <c r="C84" s="100"/>
      <c r="D84" s="112"/>
      <c r="I84" s="105"/>
      <c r="J84" s="90"/>
      <c r="K84" s="91"/>
      <c r="L84" s="90"/>
      <c r="M84" s="90"/>
      <c r="N84" s="90"/>
      <c r="O84" s="91"/>
      <c r="P84" s="85"/>
      <c r="Q84" s="85"/>
    </row>
    <row r="85" spans="1:17" ht="17.25">
      <c r="A85" s="111"/>
      <c r="B85" s="111"/>
      <c r="E85" s="88"/>
      <c r="F85" s="88"/>
      <c r="G85" s="88"/>
      <c r="I85" s="105"/>
      <c r="J85" s="90"/>
      <c r="K85" s="91"/>
      <c r="L85" s="90"/>
      <c r="M85" s="90"/>
      <c r="N85" s="90"/>
      <c r="O85" s="91"/>
      <c r="Q85" s="85"/>
    </row>
    <row r="86" spans="1:17" ht="17.25">
      <c r="A86" s="111"/>
      <c r="B86" s="111"/>
      <c r="E86" s="88"/>
      <c r="F86" s="88"/>
      <c r="G86" s="88"/>
      <c r="I86" s="105"/>
      <c r="J86" s="90"/>
      <c r="K86" s="91"/>
      <c r="L86" s="90"/>
      <c r="M86" s="90"/>
      <c r="N86" s="90"/>
      <c r="O86" s="91"/>
      <c r="Q86" s="85"/>
    </row>
    <row r="87" spans="1:17" ht="17.25">
      <c r="A87" s="111"/>
      <c r="B87" s="111"/>
      <c r="E87" s="88"/>
      <c r="F87" s="88"/>
      <c r="G87" s="88"/>
      <c r="I87" s="105"/>
      <c r="J87" s="90"/>
      <c r="K87" s="91"/>
      <c r="L87" s="90"/>
      <c r="M87" s="90"/>
      <c r="N87" s="90"/>
      <c r="O87" s="91"/>
      <c r="Q87" s="85"/>
    </row>
    <row r="88" spans="1:17" ht="17.25">
      <c r="A88" s="111"/>
      <c r="B88" s="111"/>
      <c r="E88" s="88"/>
      <c r="F88" s="88"/>
      <c r="G88" s="88"/>
      <c r="I88" s="91"/>
      <c r="J88" s="90"/>
      <c r="K88" s="91"/>
      <c r="L88" s="90"/>
      <c r="M88" s="90"/>
      <c r="N88" s="90"/>
      <c r="O88" s="91"/>
      <c r="Q88" s="85"/>
    </row>
    <row r="89" spans="1:17" ht="17.25">
      <c r="A89" s="111"/>
      <c r="B89" s="111"/>
      <c r="E89" s="88"/>
      <c r="F89" s="88"/>
      <c r="G89" s="88"/>
      <c r="I89" s="91"/>
      <c r="J89" s="90"/>
      <c r="K89" s="91"/>
      <c r="L89" s="90"/>
      <c r="M89" s="90"/>
      <c r="N89" s="90"/>
      <c r="O89" s="91"/>
      <c r="Q89" s="85"/>
    </row>
    <row r="90" spans="1:17" ht="17.25">
      <c r="A90" s="111"/>
      <c r="B90" s="111"/>
      <c r="E90" s="88"/>
      <c r="F90" s="88"/>
      <c r="G90" s="88"/>
      <c r="I90" s="91"/>
      <c r="J90" s="90"/>
      <c r="K90" s="91"/>
      <c r="L90" s="90"/>
      <c r="M90" s="90"/>
      <c r="N90" s="90"/>
      <c r="O90" s="91"/>
      <c r="Q90" s="85"/>
    </row>
    <row r="91" spans="1:17" ht="17.25">
      <c r="A91" s="111"/>
      <c r="B91" s="111"/>
      <c r="E91" s="88"/>
      <c r="F91" s="88"/>
      <c r="G91" s="88"/>
      <c r="I91" s="91"/>
      <c r="J91" s="90"/>
      <c r="K91" s="91"/>
      <c r="L91" s="90"/>
      <c r="M91" s="90"/>
      <c r="N91" s="90"/>
      <c r="O91" s="91"/>
      <c r="Q91" s="85"/>
    </row>
    <row r="92" spans="1:17" ht="17.25">
      <c r="A92" s="111"/>
      <c r="B92" s="111"/>
      <c r="E92" s="88"/>
      <c r="F92" s="88"/>
      <c r="G92" s="88"/>
      <c r="I92" s="91"/>
      <c r="J92" s="90"/>
      <c r="K92" s="91"/>
      <c r="L92" s="90"/>
      <c r="M92" s="90"/>
      <c r="N92" s="90"/>
      <c r="O92" s="91"/>
      <c r="Q92" s="85"/>
    </row>
    <row r="93" spans="1:17" ht="17.25">
      <c r="A93" s="111"/>
      <c r="B93" s="111"/>
      <c r="E93" s="88"/>
      <c r="F93" s="88"/>
      <c r="G93" s="88"/>
      <c r="I93" s="91"/>
      <c r="J93" s="90"/>
      <c r="K93" s="91"/>
      <c r="L93" s="90"/>
      <c r="M93" s="90"/>
      <c r="N93" s="90"/>
      <c r="O93" s="91"/>
      <c r="Q93" s="85"/>
    </row>
    <row r="94" spans="1:17" ht="17.25">
      <c r="A94" s="111"/>
      <c r="B94" s="111"/>
      <c r="E94" s="88"/>
      <c r="F94" s="88"/>
      <c r="G94" s="88"/>
      <c r="I94" s="91"/>
      <c r="J94" s="90"/>
      <c r="K94" s="91"/>
      <c r="L94" s="90"/>
      <c r="M94" s="90"/>
      <c r="N94" s="90"/>
      <c r="O94" s="91"/>
      <c r="Q94" s="85"/>
    </row>
    <row r="95" spans="1:17" ht="17.25">
      <c r="A95" s="111"/>
      <c r="B95" s="111"/>
      <c r="E95" s="88"/>
      <c r="F95" s="88"/>
      <c r="G95" s="88"/>
      <c r="I95" s="91"/>
      <c r="J95" s="90"/>
      <c r="K95" s="91"/>
      <c r="L95" s="90"/>
      <c r="M95" s="90"/>
      <c r="N95" s="90"/>
      <c r="O95" s="91"/>
      <c r="Q95" s="85"/>
    </row>
    <row r="96" spans="1:17" ht="17.25">
      <c r="A96" s="111"/>
      <c r="B96" s="111"/>
      <c r="E96" s="88"/>
      <c r="F96" s="88"/>
      <c r="G96" s="88"/>
      <c r="I96" s="91"/>
      <c r="J96" s="90"/>
      <c r="K96" s="91"/>
      <c r="L96" s="90"/>
      <c r="M96" s="90"/>
      <c r="N96" s="90"/>
      <c r="O96" s="91"/>
      <c r="Q96" s="85"/>
    </row>
    <row r="97" spans="1:17" ht="17.25">
      <c r="A97" s="111"/>
      <c r="B97" s="111"/>
      <c r="E97" s="88"/>
      <c r="F97" s="88"/>
      <c r="G97" s="88"/>
      <c r="I97" s="91"/>
      <c r="J97" s="90"/>
      <c r="K97" s="91"/>
      <c r="L97" s="90"/>
      <c r="M97" s="90"/>
      <c r="N97" s="90"/>
      <c r="O97" s="91"/>
      <c r="Q97" s="85"/>
    </row>
    <row r="98" spans="1:17" ht="17.25">
      <c r="A98" s="111"/>
      <c r="B98" s="111"/>
      <c r="E98" s="88"/>
      <c r="F98" s="88"/>
      <c r="G98" s="88"/>
      <c r="I98" s="91"/>
      <c r="J98" s="90"/>
      <c r="K98" s="91"/>
      <c r="L98" s="90"/>
      <c r="M98" s="90"/>
      <c r="N98" s="90"/>
      <c r="O98" s="91"/>
      <c r="Q98" s="85"/>
    </row>
    <row r="99" spans="1:17" ht="17.25">
      <c r="A99" s="111"/>
      <c r="B99" s="111"/>
      <c r="E99" s="88"/>
      <c r="F99" s="88"/>
      <c r="G99" s="88"/>
      <c r="I99" s="91"/>
      <c r="J99" s="90"/>
      <c r="K99" s="91"/>
      <c r="L99" s="90"/>
      <c r="M99" s="90"/>
      <c r="N99" s="90"/>
      <c r="O99" s="91"/>
      <c r="Q99" s="85"/>
    </row>
    <row r="100" spans="1:17" ht="12" customHeight="1">
      <c r="A100" s="111"/>
      <c r="B100" s="111"/>
      <c r="E100" s="88"/>
      <c r="F100" s="88"/>
      <c r="G100" s="88"/>
      <c r="I100" s="91"/>
      <c r="J100" s="90"/>
      <c r="K100" s="91"/>
      <c r="L100" s="90"/>
      <c r="M100" s="90"/>
      <c r="N100" s="90"/>
      <c r="O100" s="91"/>
      <c r="Q100" s="85"/>
    </row>
    <row r="101" spans="1:17" ht="17.25">
      <c r="A101" s="100"/>
      <c r="B101" s="100"/>
      <c r="I101" s="98"/>
      <c r="J101" s="102"/>
      <c r="K101" s="98"/>
      <c r="L101" s="102"/>
      <c r="M101" s="102"/>
      <c r="N101" s="102"/>
      <c r="O101" s="98"/>
      <c r="P101" s="85"/>
      <c r="Q101" s="108"/>
    </row>
    <row r="102" spans="1:17" ht="17.25">
      <c r="A102" s="111"/>
      <c r="B102" s="111"/>
      <c r="I102" s="98"/>
      <c r="J102" s="102"/>
      <c r="K102" s="98"/>
      <c r="L102" s="102"/>
      <c r="M102" s="102"/>
      <c r="N102" s="102"/>
      <c r="O102" s="98"/>
      <c r="P102" s="85"/>
      <c r="Q102" s="85"/>
    </row>
    <row r="103" spans="1:17" ht="17.25">
      <c r="A103" s="100"/>
      <c r="B103" s="112"/>
      <c r="I103" s="98"/>
      <c r="J103" s="102"/>
      <c r="K103" s="98"/>
      <c r="L103" s="102"/>
      <c r="M103" s="102"/>
      <c r="N103" s="102"/>
      <c r="O103" s="98"/>
      <c r="P103" s="85"/>
      <c r="Q103" s="106"/>
    </row>
    <row r="104" spans="3:17" ht="17.25">
      <c r="C104" s="100"/>
      <c r="D104" s="112"/>
      <c r="I104" s="91"/>
      <c r="J104" s="90"/>
      <c r="K104" s="91"/>
      <c r="L104" s="90"/>
      <c r="M104" s="90"/>
      <c r="N104" s="90"/>
      <c r="O104" s="91"/>
      <c r="P104" s="85"/>
      <c r="Q104" s="85"/>
    </row>
    <row r="105" spans="2:17" ht="17.25">
      <c r="B105" s="114"/>
      <c r="C105" s="100"/>
      <c r="D105" s="112"/>
      <c r="I105" s="91"/>
      <c r="J105" s="90"/>
      <c r="K105" s="91"/>
      <c r="L105" s="90"/>
      <c r="M105" s="90"/>
      <c r="N105" s="90"/>
      <c r="O105" s="91"/>
      <c r="P105" s="85"/>
      <c r="Q105" s="85"/>
    </row>
    <row r="106" spans="2:17" ht="17.25">
      <c r="B106" s="114"/>
      <c r="C106" s="100"/>
      <c r="D106" s="112"/>
      <c r="I106" s="91"/>
      <c r="J106" s="90"/>
      <c r="K106" s="91"/>
      <c r="L106" s="90"/>
      <c r="M106" s="90"/>
      <c r="N106" s="90"/>
      <c r="O106" s="91"/>
      <c r="P106" s="85"/>
      <c r="Q106" s="85"/>
    </row>
    <row r="107" spans="2:17" ht="17.25">
      <c r="B107" s="114"/>
      <c r="C107" s="100"/>
      <c r="D107" s="112"/>
      <c r="I107" s="91"/>
      <c r="J107" s="90"/>
      <c r="K107" s="91"/>
      <c r="L107" s="90"/>
      <c r="M107" s="90"/>
      <c r="N107" s="90"/>
      <c r="O107" s="91"/>
      <c r="P107" s="85"/>
      <c r="Q107" s="85"/>
    </row>
    <row r="108" spans="2:17" ht="19.5">
      <c r="B108" s="115"/>
      <c r="C108" s="115"/>
      <c r="D108" s="115"/>
      <c r="I108" s="91"/>
      <c r="J108" s="90"/>
      <c r="K108" s="91"/>
      <c r="L108" s="90"/>
      <c r="M108" s="90"/>
      <c r="N108" s="90"/>
      <c r="O108" s="91"/>
      <c r="P108" s="85"/>
      <c r="Q108" s="85"/>
    </row>
    <row r="109" spans="1:17" ht="17.25">
      <c r="A109" s="111"/>
      <c r="D109" s="87"/>
      <c r="E109" s="88"/>
      <c r="F109" s="88"/>
      <c r="G109" s="88"/>
      <c r="I109" s="91"/>
      <c r="J109" s="90"/>
      <c r="K109" s="91"/>
      <c r="L109" s="90"/>
      <c r="M109" s="90"/>
      <c r="N109" s="90"/>
      <c r="O109" s="91"/>
      <c r="Q109" s="85"/>
    </row>
    <row r="110" spans="1:17" ht="17.25">
      <c r="A110" s="111"/>
      <c r="D110" s="87"/>
      <c r="E110" s="88"/>
      <c r="F110" s="88"/>
      <c r="G110" s="88"/>
      <c r="I110" s="91"/>
      <c r="J110" s="90"/>
      <c r="K110" s="91"/>
      <c r="L110" s="90"/>
      <c r="M110" s="90"/>
      <c r="N110" s="90"/>
      <c r="O110" s="91"/>
      <c r="Q110" s="85"/>
    </row>
    <row r="111" spans="9:17" ht="12" customHeight="1">
      <c r="I111" s="98"/>
      <c r="J111" s="90"/>
      <c r="K111" s="91"/>
      <c r="L111" s="90"/>
      <c r="M111" s="90"/>
      <c r="N111" s="90"/>
      <c r="O111" s="91"/>
      <c r="P111" s="85"/>
      <c r="Q111" s="85"/>
    </row>
    <row r="112" spans="9:17" ht="17.25">
      <c r="I112" s="83"/>
      <c r="P112" s="85"/>
      <c r="Q112" s="85"/>
    </row>
    <row r="113" spans="2:9" ht="17.25">
      <c r="B113" s="113"/>
      <c r="I113" s="83"/>
    </row>
    <row r="114" spans="2:9" ht="17.25">
      <c r="B114" s="113"/>
      <c r="I114" s="83"/>
    </row>
    <row r="115" spans="2:9" ht="17.25">
      <c r="B115" s="113"/>
      <c r="I115" s="83"/>
    </row>
    <row r="116" spans="2:9" ht="17.25">
      <c r="B116" s="113"/>
      <c r="I116" s="83"/>
    </row>
    <row r="117" spans="2:9" ht="17.25">
      <c r="B117" s="113"/>
      <c r="I117" s="83"/>
    </row>
    <row r="118" spans="16:17" ht="17.25">
      <c r="P118" s="85"/>
      <c r="Q118" s="85"/>
    </row>
    <row r="119" spans="16:17" ht="17.25">
      <c r="P119" s="85"/>
      <c r="Q119" s="85"/>
    </row>
    <row r="120" spans="16:17" ht="17.25">
      <c r="P120" s="85"/>
      <c r="Q120" s="85"/>
    </row>
    <row r="121" spans="16:17" ht="17.25">
      <c r="P121" s="85"/>
      <c r="Q121" s="85"/>
    </row>
    <row r="122" spans="16:17" ht="17.25">
      <c r="P122" s="85"/>
      <c r="Q122" s="85"/>
    </row>
    <row r="123" spans="16:17" ht="17.25">
      <c r="P123" s="85"/>
      <c r="Q123" s="85"/>
    </row>
    <row r="124" spans="16:17" ht="17.25">
      <c r="P124" s="85"/>
      <c r="Q124" s="85"/>
    </row>
    <row r="125" spans="16:17" ht="17.25">
      <c r="P125" s="85"/>
      <c r="Q125" s="85"/>
    </row>
    <row r="126" spans="16:17" ht="17.25">
      <c r="P126" s="85"/>
      <c r="Q126" s="85"/>
    </row>
    <row r="127" spans="16:17" ht="17.25">
      <c r="P127" s="85"/>
      <c r="Q127" s="85"/>
    </row>
    <row r="128" spans="16:17" ht="17.25">
      <c r="P128" s="85"/>
      <c r="Q128" s="85"/>
    </row>
    <row r="129" spans="16:17" ht="17.25">
      <c r="P129" s="85"/>
      <c r="Q129" s="85"/>
    </row>
    <row r="130" spans="16:17" ht="17.25">
      <c r="P130" s="85"/>
      <c r="Q130" s="85"/>
    </row>
    <row r="131" spans="16:17" ht="17.25">
      <c r="P131" s="85"/>
      <c r="Q131" s="85"/>
    </row>
    <row r="132" spans="16:17" ht="17.25">
      <c r="P132" s="85"/>
      <c r="Q132" s="85"/>
    </row>
  </sheetData>
  <sheetProtection/>
  <mergeCells count="6">
    <mergeCell ref="A1:Q1"/>
    <mergeCell ref="A3:Q3"/>
    <mergeCell ref="A4:Q4"/>
    <mergeCell ref="A5:Q5"/>
    <mergeCell ref="O8:Q8"/>
    <mergeCell ref="A6:Q6"/>
  </mergeCells>
  <conditionalFormatting sqref="AH11:IV43">
    <cfRule type="expression" priority="37" dxfId="0" stopIfTrue="1">
      <formula>MOD(ROW(),2)=1</formula>
    </cfRule>
  </conditionalFormatting>
  <conditionalFormatting sqref="C26">
    <cfRule type="expression" priority="15" dxfId="0" stopIfTrue="1">
      <formula>MOD(ROW(),2)=1</formula>
    </cfRule>
  </conditionalFormatting>
  <conditionalFormatting sqref="A11:Q11 B33:D51 H19 A12:D13 J19 N19 A15:Q17 A30:Q32 A52:Q55 B14:D14 N24:N28 J24:J28 A18:D29 F24:F28 F19 H24:H28 L24:L28 L19 P24:P28 P19">
    <cfRule type="expression" priority="35" dxfId="0" stopIfTrue="1">
      <formula>MOD(ROW(),2)=1</formula>
    </cfRule>
  </conditionalFormatting>
  <conditionalFormatting sqref="A17:Q17 B18:D24 H19 H24 B27:D29 H27:H28 J27:J28 J24 J19 N19 N24 N27:N28 A30:Q30 F27:F28 F24 F19 L19 L24 L27:L28 P27:P28 P24 P19">
    <cfRule type="expression" priority="34" dxfId="0" stopIfTrue="1">
      <formula>MOD(ROW(),2)=1</formula>
    </cfRule>
  </conditionalFormatting>
  <conditionalFormatting sqref="E12:F12 H12:Q12 H13 L13 N13 F13 E13:E14 J13 I13:I14 K13:K14 M13:M14 P13 O13:O14 Q13:Q14">
    <cfRule type="expression" priority="33" dxfId="0" stopIfTrue="1">
      <formula>MOD(ROW(),2)=1</formula>
    </cfRule>
  </conditionalFormatting>
  <conditionalFormatting sqref="F33:F51 F20:F23 F14 H14 F18 F29 L14 P14 J14 J18 J20:J23 J33:J51 L18 L20:L23 J29 L29 L33:L51 N14 N29 N20:N23 N18 N33:N51 H29 H18 H20:H23 H33:H51 P18 P20:P23 P29 P33:P51">
    <cfRule type="expression" priority="32" dxfId="0" stopIfTrue="1">
      <formula>MOD(ROW(),2)=1</formula>
    </cfRule>
  </conditionalFormatting>
  <conditionalFormatting sqref="G12:G14">
    <cfRule type="expression" priority="29" dxfId="0" stopIfTrue="1">
      <formula>MOD(ROW(),2)=1</formula>
    </cfRule>
  </conditionalFormatting>
  <conditionalFormatting sqref="A14">
    <cfRule type="expression" priority="24" dxfId="0" stopIfTrue="1">
      <formula>MOD(ROW(),2)=1</formula>
    </cfRule>
  </conditionalFormatting>
  <conditionalFormatting sqref="A33:A51">
    <cfRule type="expression" priority="23" dxfId="0" stopIfTrue="1">
      <formula>MOD(ROW(),2)=1</formula>
    </cfRule>
  </conditionalFormatting>
  <conditionalFormatting sqref="E18:E29">
    <cfRule type="expression" priority="14" dxfId="0" stopIfTrue="1">
      <formula>MOD(ROW(),2)=1</formula>
    </cfRule>
  </conditionalFormatting>
  <conditionalFormatting sqref="E33:E51">
    <cfRule type="expression" priority="13" dxfId="0" stopIfTrue="1">
      <formula>MOD(ROW(),2)=1</formula>
    </cfRule>
  </conditionalFormatting>
  <conditionalFormatting sqref="G18:G29">
    <cfRule type="expression" priority="12" dxfId="0" stopIfTrue="1">
      <formula>MOD(ROW(),2)=1</formula>
    </cfRule>
  </conditionalFormatting>
  <conditionalFormatting sqref="G33:G51">
    <cfRule type="expression" priority="11" dxfId="0" stopIfTrue="1">
      <formula>MOD(ROW(),2)=1</formula>
    </cfRule>
  </conditionalFormatting>
  <conditionalFormatting sqref="I18:I29">
    <cfRule type="expression" priority="10" dxfId="0" stopIfTrue="1">
      <formula>MOD(ROW(),2)=1</formula>
    </cfRule>
  </conditionalFormatting>
  <conditionalFormatting sqref="I33:I51">
    <cfRule type="expression" priority="9" dxfId="0" stopIfTrue="1">
      <formula>MOD(ROW(),2)=1</formula>
    </cfRule>
  </conditionalFormatting>
  <conditionalFormatting sqref="K18:K29">
    <cfRule type="expression" priority="8" dxfId="0" stopIfTrue="1">
      <formula>MOD(ROW(),2)=1</formula>
    </cfRule>
  </conditionalFormatting>
  <conditionalFormatting sqref="K33:K51">
    <cfRule type="expression" priority="7" dxfId="0" stopIfTrue="1">
      <formula>MOD(ROW(),2)=1</formula>
    </cfRule>
  </conditionalFormatting>
  <conditionalFormatting sqref="M18:M29">
    <cfRule type="expression" priority="6" dxfId="0" stopIfTrue="1">
      <formula>MOD(ROW(),2)=1</formula>
    </cfRule>
  </conditionalFormatting>
  <conditionalFormatting sqref="M33:M51">
    <cfRule type="expression" priority="5" dxfId="0" stopIfTrue="1">
      <formula>MOD(ROW(),2)=1</formula>
    </cfRule>
  </conditionalFormatting>
  <conditionalFormatting sqref="O18:O29">
    <cfRule type="expression" priority="4" dxfId="0" stopIfTrue="1">
      <formula>MOD(ROW(),2)=1</formula>
    </cfRule>
  </conditionalFormatting>
  <conditionalFormatting sqref="O33:O51">
    <cfRule type="expression" priority="3" dxfId="0" stopIfTrue="1">
      <formula>MOD(ROW(),2)=1</formula>
    </cfRule>
  </conditionalFormatting>
  <conditionalFormatting sqref="Q18:Q29">
    <cfRule type="expression" priority="2" dxfId="0" stopIfTrue="1">
      <formula>MOD(ROW(),2)=1</formula>
    </cfRule>
  </conditionalFormatting>
  <conditionalFormatting sqref="Q33:Q51">
    <cfRule type="expression" priority="1" dxfId="0" stopIfTrue="1">
      <formula>MOD(ROW(),2)=1</formula>
    </cfRule>
  </conditionalFormatting>
  <printOptions horizontalCentered="1"/>
  <pageMargins left="0.25" right="0.25" top="0.64" bottom="0.5" header="0.3" footer="0.3"/>
  <pageSetup fitToHeight="1" fitToWidth="1" orientation="portrait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60"/>
  <sheetViews>
    <sheetView zoomScalePageLayoutView="0" workbookViewId="0" topLeftCell="A1">
      <selection activeCell="U50" sqref="U50"/>
    </sheetView>
  </sheetViews>
  <sheetFormatPr defaultColWidth="9.140625" defaultRowHeight="12.75"/>
  <cols>
    <col min="2" max="2" width="2.00390625" style="0" customWidth="1"/>
    <col min="3" max="3" width="36.421875" style="0" customWidth="1"/>
    <col min="4" max="4" width="2.00390625" style="0" customWidth="1"/>
    <col min="5" max="5" width="16.57421875" style="0" bestFit="1" customWidth="1"/>
    <col min="6" max="6" width="2.00390625" style="0" customWidth="1"/>
    <col min="7" max="7" width="16.57421875" style="0" bestFit="1" customWidth="1"/>
    <col min="8" max="8" width="2.00390625" style="0" customWidth="1"/>
    <col min="9" max="9" width="15.00390625" style="0" bestFit="1" customWidth="1"/>
    <col min="10" max="10" width="2.00390625" style="0" customWidth="1"/>
    <col min="11" max="11" width="15.00390625" style="0" bestFit="1" customWidth="1"/>
    <col min="12" max="12" width="2.00390625" style="0" customWidth="1"/>
    <col min="13" max="13" width="11.28125" style="0" bestFit="1" customWidth="1"/>
    <col min="14" max="14" width="2.00390625" style="0" customWidth="1"/>
    <col min="15" max="15" width="14.00390625" style="0" bestFit="1" customWidth="1"/>
    <col min="16" max="16" width="2.00390625" style="0" customWidth="1"/>
  </cols>
  <sheetData>
    <row r="2" spans="1:15" ht="12.75">
      <c r="A2" s="192" t="s">
        <v>17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5:11" ht="12.75">
      <c r="E3" s="11"/>
      <c r="K3" s="11"/>
    </row>
    <row r="4" spans="1:17" ht="12.75">
      <c r="A4" s="192" t="s">
        <v>36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26"/>
      <c r="Q4" s="26"/>
    </row>
    <row r="5" spans="1:17" ht="12.75">
      <c r="A5" s="192" t="s">
        <v>34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26"/>
      <c r="Q5" s="26"/>
    </row>
    <row r="6" spans="1:17" ht="12.75">
      <c r="A6" s="192" t="s">
        <v>35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26"/>
      <c r="Q6" s="26"/>
    </row>
    <row r="7" spans="1:17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6"/>
      <c r="Q7" s="26"/>
    </row>
    <row r="8" spans="5:15" ht="12.75">
      <c r="E8" s="12" t="s">
        <v>5</v>
      </c>
      <c r="G8" s="20" t="s">
        <v>19</v>
      </c>
      <c r="I8" s="20" t="s">
        <v>37</v>
      </c>
      <c r="K8" s="1" t="s">
        <v>38</v>
      </c>
      <c r="M8" s="2" t="s">
        <v>39</v>
      </c>
      <c r="O8" s="20" t="s">
        <v>40</v>
      </c>
    </row>
    <row r="9" spans="3:15" ht="12.75">
      <c r="C9" s="1"/>
      <c r="E9" s="12" t="s">
        <v>6</v>
      </c>
      <c r="G9" s="20" t="s">
        <v>20</v>
      </c>
      <c r="I9" s="20" t="s">
        <v>41</v>
      </c>
      <c r="K9" s="2" t="s">
        <v>21</v>
      </c>
      <c r="M9" s="2" t="s">
        <v>42</v>
      </c>
      <c r="O9" s="20" t="s">
        <v>43</v>
      </c>
    </row>
    <row r="10" spans="1:15" ht="12.75">
      <c r="A10" s="4" t="s">
        <v>28</v>
      </c>
      <c r="B10" s="2"/>
      <c r="C10" s="4" t="s">
        <v>10</v>
      </c>
      <c r="E10" s="16" t="s">
        <v>33</v>
      </c>
      <c r="G10" s="17" t="s">
        <v>21</v>
      </c>
      <c r="I10" s="17" t="s">
        <v>21</v>
      </c>
      <c r="K10" s="4" t="s">
        <v>44</v>
      </c>
      <c r="M10" s="4" t="s">
        <v>45</v>
      </c>
      <c r="O10" s="17" t="s">
        <v>46</v>
      </c>
    </row>
    <row r="11" spans="1:17" ht="12.75">
      <c r="A11" s="3" t="s">
        <v>0</v>
      </c>
      <c r="B11" s="3"/>
      <c r="C11" s="22" t="s">
        <v>29</v>
      </c>
      <c r="D11" s="5"/>
      <c r="E11" s="3" t="s">
        <v>2</v>
      </c>
      <c r="F11" s="5"/>
      <c r="G11" s="22" t="s">
        <v>3</v>
      </c>
      <c r="H11" s="5"/>
      <c r="I11" s="21" t="s">
        <v>4</v>
      </c>
      <c r="J11" s="26"/>
      <c r="K11" s="27" t="s">
        <v>47</v>
      </c>
      <c r="M11" s="3" t="s">
        <v>27</v>
      </c>
      <c r="O11" s="18" t="s">
        <v>48</v>
      </c>
      <c r="P11" s="5"/>
      <c r="Q11" s="5"/>
    </row>
    <row r="12" spans="1:17" ht="12.75">
      <c r="A12" s="34" t="s">
        <v>58</v>
      </c>
      <c r="B12" s="31"/>
      <c r="C12" s="32"/>
      <c r="D12" s="5"/>
      <c r="E12" s="3"/>
      <c r="F12" s="5"/>
      <c r="G12" s="22"/>
      <c r="H12" s="5"/>
      <c r="I12" s="21"/>
      <c r="J12" s="26"/>
      <c r="K12" s="27"/>
      <c r="M12" s="3"/>
      <c r="O12" s="18"/>
      <c r="P12" s="5"/>
      <c r="Q12" s="5"/>
    </row>
    <row r="13" spans="1:15" ht="12.75">
      <c r="A13" s="44">
        <v>420</v>
      </c>
      <c r="B13" s="31"/>
      <c r="C13" s="35" t="s">
        <v>67</v>
      </c>
      <c r="D13" s="5"/>
      <c r="E13" s="36" t="e">
        <f>#REF!</f>
        <v>#REF!</v>
      </c>
      <c r="F13" s="5"/>
      <c r="G13" s="36" t="e">
        <f>#REF!</f>
        <v>#REF!</v>
      </c>
      <c r="H13" s="5"/>
      <c r="I13" s="21">
        <v>0</v>
      </c>
      <c r="J13" s="26"/>
      <c r="K13" s="33" t="e">
        <f aca="true" t="shared" si="0" ref="K13:K18">G13-I13</f>
        <v>#REF!</v>
      </c>
      <c r="M13" s="48">
        <v>0</v>
      </c>
      <c r="O13" s="21">
        <v>0</v>
      </c>
    </row>
    <row r="14" spans="1:17" ht="12.75">
      <c r="A14" s="44">
        <v>422</v>
      </c>
      <c r="B14" s="31"/>
      <c r="C14" s="35" t="s">
        <v>62</v>
      </c>
      <c r="D14" s="5"/>
      <c r="E14" s="36" t="e">
        <f>#REF!</f>
        <v>#REF!</v>
      </c>
      <c r="F14" s="5"/>
      <c r="G14" s="36" t="e">
        <f>#REF!</f>
        <v>#REF!</v>
      </c>
      <c r="H14" s="5"/>
      <c r="I14" s="36" t="e">
        <v>#N/A</v>
      </c>
      <c r="J14" s="26"/>
      <c r="K14" s="33" t="e">
        <f t="shared" si="0"/>
        <v>#REF!</v>
      </c>
      <c r="M14" s="49" t="e">
        <v>#N/A</v>
      </c>
      <c r="O14" s="18" t="e">
        <f>K14/M14</f>
        <v>#REF!</v>
      </c>
      <c r="P14" t="e">
        <f aca="true" t="shared" si="1" ref="P14:P43">IF(M14&gt;5," ","*")</f>
        <v>#N/A</v>
      </c>
      <c r="Q14" s="5"/>
    </row>
    <row r="15" spans="1:17" ht="12.75">
      <c r="A15" s="44">
        <v>423</v>
      </c>
      <c r="B15" s="31"/>
      <c r="C15" s="35" t="s">
        <v>63</v>
      </c>
      <c r="D15" s="5"/>
      <c r="E15" s="36" t="e">
        <f>#REF!</f>
        <v>#REF!</v>
      </c>
      <c r="F15" s="5"/>
      <c r="G15" s="36" t="e">
        <f>#REF!</f>
        <v>#REF!</v>
      </c>
      <c r="H15" s="5"/>
      <c r="I15" s="36" t="e">
        <v>#N/A</v>
      </c>
      <c r="J15" s="26"/>
      <c r="K15" s="33" t="e">
        <f t="shared" si="0"/>
        <v>#REF!</v>
      </c>
      <c r="M15" s="49" t="e">
        <v>#N/A</v>
      </c>
      <c r="O15" s="18" t="e">
        <f>K15/M15</f>
        <v>#REF!</v>
      </c>
      <c r="P15" t="e">
        <f t="shared" si="1"/>
        <v>#N/A</v>
      </c>
      <c r="Q15" s="5"/>
    </row>
    <row r="16" spans="1:17" ht="12.75">
      <c r="A16" s="44">
        <v>425</v>
      </c>
      <c r="B16" s="31"/>
      <c r="C16" s="35" t="s">
        <v>64</v>
      </c>
      <c r="D16" s="5"/>
      <c r="E16" s="36" t="e">
        <f>#REF!</f>
        <v>#REF!</v>
      </c>
      <c r="F16" s="5"/>
      <c r="G16" s="36" t="e">
        <f>#REF!</f>
        <v>#REF!</v>
      </c>
      <c r="H16" s="5"/>
      <c r="I16" s="36" t="e">
        <v>#N/A</v>
      </c>
      <c r="J16" s="26"/>
      <c r="K16" s="33" t="e">
        <f t="shared" si="0"/>
        <v>#REF!</v>
      </c>
      <c r="M16" s="49" t="e">
        <v>#N/A</v>
      </c>
      <c r="O16" s="18" t="e">
        <f>K16/M16</f>
        <v>#REF!</v>
      </c>
      <c r="P16" t="e">
        <f t="shared" si="1"/>
        <v>#N/A</v>
      </c>
      <c r="Q16" s="5"/>
    </row>
    <row r="17" spans="1:17" ht="12.75">
      <c r="A17" s="44">
        <v>426</v>
      </c>
      <c r="B17" s="31"/>
      <c r="C17" s="35" t="s">
        <v>65</v>
      </c>
      <c r="D17" s="5"/>
      <c r="E17" s="36" t="e">
        <f>#REF!</f>
        <v>#REF!</v>
      </c>
      <c r="F17" s="5"/>
      <c r="G17" s="36" t="e">
        <f>#REF!</f>
        <v>#REF!</v>
      </c>
      <c r="H17" s="5"/>
      <c r="I17" s="36" t="e">
        <v>#N/A</v>
      </c>
      <c r="J17" s="26"/>
      <c r="K17" s="33" t="e">
        <f t="shared" si="0"/>
        <v>#REF!</v>
      </c>
      <c r="M17" s="49" t="e">
        <v>#N/A</v>
      </c>
      <c r="O17" s="18" t="e">
        <f>K17/M17</f>
        <v>#REF!</v>
      </c>
      <c r="P17" t="e">
        <f t="shared" si="1"/>
        <v>#N/A</v>
      </c>
      <c r="Q17" s="5"/>
    </row>
    <row r="18" spans="1:17" ht="12.75">
      <c r="A18" s="44">
        <v>427</v>
      </c>
      <c r="B18" s="31"/>
      <c r="C18" s="35" t="s">
        <v>66</v>
      </c>
      <c r="D18" s="5"/>
      <c r="E18" s="36" t="e">
        <f>#REF!</f>
        <v>#REF!</v>
      </c>
      <c r="F18" s="5"/>
      <c r="G18" s="36" t="e">
        <f>#REF!</f>
        <v>#REF!</v>
      </c>
      <c r="H18" s="5"/>
      <c r="I18" s="36" t="e">
        <v>#N/A</v>
      </c>
      <c r="J18" s="26"/>
      <c r="K18" s="33" t="e">
        <f t="shared" si="0"/>
        <v>#REF!</v>
      </c>
      <c r="M18" s="49" t="e">
        <v>#N/A</v>
      </c>
      <c r="O18" s="18" t="e">
        <f>K18/M18</f>
        <v>#REF!</v>
      </c>
      <c r="P18" t="e">
        <f t="shared" si="1"/>
        <v>#N/A</v>
      </c>
      <c r="Q18" s="5"/>
    </row>
    <row r="19" spans="1:17" ht="12.75">
      <c r="A19" s="37" t="s">
        <v>59</v>
      </c>
      <c r="B19" s="31"/>
      <c r="C19" s="32"/>
      <c r="D19" s="5"/>
      <c r="E19" s="38" t="e">
        <f>SUM(E13:E18)</f>
        <v>#REF!</v>
      </c>
      <c r="F19" s="5"/>
      <c r="G19" s="38" t="e">
        <f>SUM(G13:G18)</f>
        <v>#REF!</v>
      </c>
      <c r="H19" s="5"/>
      <c r="I19" s="38" t="e">
        <f>SUM(I13:I18)</f>
        <v>#N/A</v>
      </c>
      <c r="J19" s="26"/>
      <c r="K19" s="38" t="e">
        <f>SUM(K13:K18)</f>
        <v>#REF!</v>
      </c>
      <c r="M19" s="50"/>
      <c r="O19" s="38" t="e">
        <f>SUM(O13:O18)</f>
        <v>#REF!</v>
      </c>
      <c r="Q19" s="5"/>
    </row>
    <row r="20" spans="1:17" ht="12.75">
      <c r="A20" s="32"/>
      <c r="B20" s="31"/>
      <c r="C20" s="32"/>
      <c r="D20" s="5"/>
      <c r="E20" s="12"/>
      <c r="F20" s="5"/>
      <c r="G20" s="15"/>
      <c r="H20" s="5"/>
      <c r="I20" s="5"/>
      <c r="J20" s="5"/>
      <c r="K20" s="5"/>
      <c r="L20" s="5"/>
      <c r="M20" s="51"/>
      <c r="N20" s="5"/>
      <c r="O20" s="5"/>
      <c r="Q20" s="5"/>
    </row>
    <row r="21" spans="1:17" ht="12.75">
      <c r="A21" s="34" t="s">
        <v>18</v>
      </c>
      <c r="B21" s="34"/>
      <c r="C21" s="32"/>
      <c r="D21" s="5"/>
      <c r="E21" s="36"/>
      <c r="F21" s="5"/>
      <c r="G21" s="15"/>
      <c r="H21" s="5"/>
      <c r="I21" s="11"/>
      <c r="K21" s="6"/>
      <c r="M21" s="52"/>
      <c r="O21" s="11"/>
      <c r="Q21" s="30"/>
    </row>
    <row r="22" spans="1:17" ht="12.75">
      <c r="A22" s="44">
        <v>451</v>
      </c>
      <c r="B22" s="39"/>
      <c r="C22" s="40" t="s">
        <v>11</v>
      </c>
      <c r="D22" s="5"/>
      <c r="E22" s="36" t="e">
        <f>#REF!</f>
        <v>#REF!</v>
      </c>
      <c r="F22" s="5"/>
      <c r="G22" s="36" t="e">
        <f>#REF!</f>
        <v>#REF!</v>
      </c>
      <c r="H22" s="5"/>
      <c r="I22" s="36" t="e">
        <v>#N/A</v>
      </c>
      <c r="K22" s="33" t="e">
        <f aca="true" t="shared" si="2" ref="K22:K30">G22-I22</f>
        <v>#REF!</v>
      </c>
      <c r="M22" s="49" t="e">
        <v>#N/A</v>
      </c>
      <c r="O22" s="18" t="e">
        <f aca="true" t="shared" si="3" ref="O22:O27">K22/M22</f>
        <v>#REF!</v>
      </c>
      <c r="P22" t="e">
        <f t="shared" si="1"/>
        <v>#N/A</v>
      </c>
      <c r="Q22" s="30"/>
    </row>
    <row r="23" spans="1:17" ht="12.75">
      <c r="A23" s="44">
        <v>453</v>
      </c>
      <c r="B23" s="39"/>
      <c r="C23" s="40" t="s">
        <v>22</v>
      </c>
      <c r="D23" s="5"/>
      <c r="E23" s="36" t="e">
        <f>#REF!</f>
        <v>#REF!</v>
      </c>
      <c r="F23" s="5"/>
      <c r="G23" s="36" t="e">
        <f>#REF!</f>
        <v>#REF!</v>
      </c>
      <c r="H23" s="5"/>
      <c r="I23" s="36" t="e">
        <v>#N/A</v>
      </c>
      <c r="K23" s="33" t="e">
        <f t="shared" si="2"/>
        <v>#REF!</v>
      </c>
      <c r="M23" s="49" t="e">
        <v>#N/A</v>
      </c>
      <c r="O23" s="18" t="e">
        <f t="shared" si="3"/>
        <v>#REF!</v>
      </c>
      <c r="P23" t="e">
        <f t="shared" si="1"/>
        <v>#N/A</v>
      </c>
      <c r="Q23" s="30"/>
    </row>
    <row r="24" spans="1:17" ht="12.75">
      <c r="A24" s="44">
        <v>454</v>
      </c>
      <c r="B24" s="39"/>
      <c r="C24" s="40" t="s">
        <v>23</v>
      </c>
      <c r="D24" s="5"/>
      <c r="E24" s="36" t="e">
        <f>#REF!</f>
        <v>#REF!</v>
      </c>
      <c r="F24" s="5"/>
      <c r="G24" s="36" t="e">
        <f>#REF!</f>
        <v>#REF!</v>
      </c>
      <c r="H24" s="5"/>
      <c r="I24" s="36" t="e">
        <v>#N/A</v>
      </c>
      <c r="K24" s="33" t="e">
        <f t="shared" si="2"/>
        <v>#REF!</v>
      </c>
      <c r="M24" s="49" t="e">
        <v>#N/A</v>
      </c>
      <c r="O24" s="18" t="e">
        <f t="shared" si="3"/>
        <v>#REF!</v>
      </c>
      <c r="P24" t="e">
        <f t="shared" si="1"/>
        <v>#N/A</v>
      </c>
      <c r="Q24" s="30"/>
    </row>
    <row r="25" spans="1:17" ht="12.75">
      <c r="A25" s="39">
        <v>454.1</v>
      </c>
      <c r="B25" s="39"/>
      <c r="C25" s="40" t="s">
        <v>24</v>
      </c>
      <c r="D25" s="5"/>
      <c r="E25" s="36" t="e">
        <f>#REF!</f>
        <v>#REF!</v>
      </c>
      <c r="F25" s="5"/>
      <c r="G25" s="36" t="e">
        <f>#REF!</f>
        <v>#REF!</v>
      </c>
      <c r="H25" s="5"/>
      <c r="I25" s="36" t="e">
        <v>#N/A</v>
      </c>
      <c r="K25" s="33" t="e">
        <f t="shared" si="2"/>
        <v>#REF!</v>
      </c>
      <c r="M25" s="49" t="e">
        <v>#N/A</v>
      </c>
      <c r="O25" s="18" t="e">
        <f t="shared" si="3"/>
        <v>#REF!</v>
      </c>
      <c r="P25" t="e">
        <f t="shared" si="1"/>
        <v>#N/A</v>
      </c>
      <c r="Q25" s="30"/>
    </row>
    <row r="26" spans="1:17" ht="12.75">
      <c r="A26" s="39">
        <v>455.1</v>
      </c>
      <c r="B26" s="39"/>
      <c r="C26" s="40" t="s">
        <v>30</v>
      </c>
      <c r="D26" s="5"/>
      <c r="E26" s="36" t="e">
        <f>#REF!</f>
        <v>#REF!</v>
      </c>
      <c r="F26" s="5"/>
      <c r="G26" s="36" t="e">
        <f>#REF!</f>
        <v>#REF!</v>
      </c>
      <c r="H26" s="5"/>
      <c r="I26" s="36" t="e">
        <v>#N/A</v>
      </c>
      <c r="J26" s="5"/>
      <c r="K26" s="33" t="e">
        <f t="shared" si="2"/>
        <v>#REF!</v>
      </c>
      <c r="M26" s="49" t="e">
        <v>#N/A</v>
      </c>
      <c r="O26" s="18" t="e">
        <f t="shared" si="3"/>
        <v>#REF!</v>
      </c>
      <c r="P26" t="e">
        <f t="shared" si="1"/>
        <v>#N/A</v>
      </c>
      <c r="Q26" s="30"/>
    </row>
    <row r="27" spans="1:17" ht="12.75">
      <c r="A27" s="44">
        <v>457</v>
      </c>
      <c r="B27" s="39"/>
      <c r="C27" s="40" t="s">
        <v>25</v>
      </c>
      <c r="D27" s="5"/>
      <c r="E27" s="36" t="e">
        <f>#REF!</f>
        <v>#REF!</v>
      </c>
      <c r="F27" s="5"/>
      <c r="G27" s="36" t="e">
        <f>#REF!</f>
        <v>#REF!</v>
      </c>
      <c r="H27" s="5"/>
      <c r="I27" s="36" t="e">
        <v>#N/A</v>
      </c>
      <c r="K27" s="33" t="e">
        <f t="shared" si="2"/>
        <v>#REF!</v>
      </c>
      <c r="M27" s="49" t="e">
        <v>#N/A</v>
      </c>
      <c r="O27" s="18" t="e">
        <f t="shared" si="3"/>
        <v>#REF!</v>
      </c>
      <c r="P27" t="e">
        <f t="shared" si="1"/>
        <v>#N/A</v>
      </c>
      <c r="Q27" s="30"/>
    </row>
    <row r="28" spans="1:17" ht="12.75">
      <c r="A28" s="44">
        <v>457.1</v>
      </c>
      <c r="B28" s="39"/>
      <c r="C28" s="35" t="s">
        <v>60</v>
      </c>
      <c r="D28" s="5"/>
      <c r="E28" s="36" t="e">
        <f>#REF!</f>
        <v>#REF!</v>
      </c>
      <c r="F28" s="5"/>
      <c r="G28" s="36" t="e">
        <f>#REF!</f>
        <v>#REF!</v>
      </c>
      <c r="H28" s="5"/>
      <c r="I28" s="36" t="e">
        <v>#N/A</v>
      </c>
      <c r="K28" s="33" t="e">
        <f t="shared" si="2"/>
        <v>#REF!</v>
      </c>
      <c r="M28" s="49" t="e">
        <v>#N/A</v>
      </c>
      <c r="O28" s="18">
        <v>0</v>
      </c>
      <c r="Q28" s="30"/>
    </row>
    <row r="29" spans="1:17" ht="12.75">
      <c r="A29" s="44">
        <v>457.2</v>
      </c>
      <c r="B29" s="39"/>
      <c r="C29" s="35" t="s">
        <v>51</v>
      </c>
      <c r="D29" s="5"/>
      <c r="E29" s="36" t="e">
        <f>#REF!</f>
        <v>#REF!</v>
      </c>
      <c r="F29" s="5"/>
      <c r="G29" s="36" t="e">
        <f>#REF!</f>
        <v>#REF!</v>
      </c>
      <c r="H29" s="5"/>
      <c r="I29" s="36" t="e">
        <v>#N/A</v>
      </c>
      <c r="K29" s="33" t="e">
        <f t="shared" si="2"/>
        <v>#REF!</v>
      </c>
      <c r="M29" s="49" t="e">
        <v>#N/A</v>
      </c>
      <c r="O29" s="18">
        <v>0</v>
      </c>
      <c r="Q29" s="30"/>
    </row>
    <row r="30" spans="1:17" ht="12.75">
      <c r="A30" s="44">
        <v>457.3</v>
      </c>
      <c r="B30" s="39"/>
      <c r="C30" s="35" t="s">
        <v>61</v>
      </c>
      <c r="D30" s="5"/>
      <c r="E30" s="36" t="e">
        <f>#REF!</f>
        <v>#REF!</v>
      </c>
      <c r="F30" s="5"/>
      <c r="G30" s="36" t="e">
        <f>#REF!</f>
        <v>#REF!</v>
      </c>
      <c r="H30" s="5"/>
      <c r="I30" s="36" t="e">
        <v>#N/A</v>
      </c>
      <c r="K30" s="33" t="e">
        <f t="shared" si="2"/>
        <v>#REF!</v>
      </c>
      <c r="M30" s="49" t="e">
        <v>#N/A</v>
      </c>
      <c r="O30" s="18">
        <v>0</v>
      </c>
      <c r="Q30" s="30"/>
    </row>
    <row r="31" spans="1:17" ht="12.75">
      <c r="A31" s="44">
        <v>457.4</v>
      </c>
      <c r="B31" s="39"/>
      <c r="C31" s="35" t="s">
        <v>50</v>
      </c>
      <c r="D31" s="5"/>
      <c r="E31" s="25" t="e">
        <f>SUM(E22:E30)</f>
        <v>#REF!</v>
      </c>
      <c r="F31" s="5"/>
      <c r="G31" s="25" t="e">
        <f>SUM(G22:G30)</f>
        <v>#REF!</v>
      </c>
      <c r="H31" s="5"/>
      <c r="I31" s="25" t="e">
        <f>SUM(I22:I30)</f>
        <v>#N/A</v>
      </c>
      <c r="K31" s="25" t="e">
        <f>SUM(K22:K30)</f>
        <v>#REF!</v>
      </c>
      <c r="M31" s="53"/>
      <c r="O31" s="25" t="e">
        <f>SUM(O22:O30)</f>
        <v>#REF!</v>
      </c>
      <c r="Q31" s="5"/>
    </row>
    <row r="32" spans="1:17" ht="12.75">
      <c r="A32" s="37" t="s">
        <v>26</v>
      </c>
      <c r="B32" s="37"/>
      <c r="C32" s="40"/>
      <c r="D32" s="5"/>
      <c r="E32" s="12"/>
      <c r="F32" s="5"/>
      <c r="G32" s="15"/>
      <c r="H32" s="5"/>
      <c r="M32" s="53"/>
      <c r="Q32" s="5"/>
    </row>
    <row r="33" spans="1:17" ht="12.75">
      <c r="A33" s="39"/>
      <c r="B33" s="39"/>
      <c r="C33" s="40"/>
      <c r="D33" s="5"/>
      <c r="E33" s="8"/>
      <c r="F33" s="5"/>
      <c r="G33" s="9"/>
      <c r="H33" s="3"/>
      <c r="I33" s="12"/>
      <c r="J33" s="5"/>
      <c r="K33" s="15"/>
      <c r="L33" s="5"/>
      <c r="M33" s="54"/>
      <c r="N33" s="5"/>
      <c r="O33" s="13"/>
      <c r="Q33" s="5"/>
    </row>
    <row r="34" spans="1:17" ht="12.75">
      <c r="A34" s="34" t="s">
        <v>31</v>
      </c>
      <c r="B34" s="34"/>
      <c r="C34" s="40"/>
      <c r="D34" s="5"/>
      <c r="E34" s="36"/>
      <c r="F34" s="5"/>
      <c r="G34" s="23"/>
      <c r="H34" s="3"/>
      <c r="I34" s="18"/>
      <c r="J34" s="5"/>
      <c r="K34" s="29"/>
      <c r="L34" s="5"/>
      <c r="M34" s="54"/>
      <c r="N34" s="5"/>
      <c r="O34" s="11"/>
      <c r="Q34" s="30"/>
    </row>
    <row r="35" spans="1:17" ht="12.75">
      <c r="A35" s="39">
        <v>451.02</v>
      </c>
      <c r="B35" s="39"/>
      <c r="C35" s="40" t="s">
        <v>11</v>
      </c>
      <c r="D35" s="5"/>
      <c r="E35" s="36" t="e">
        <f>#REF!</f>
        <v>#REF!</v>
      </c>
      <c r="F35" s="5"/>
      <c r="G35" s="36" t="e">
        <f>#REF!</f>
        <v>#REF!</v>
      </c>
      <c r="H35" s="3"/>
      <c r="I35" s="36" t="e">
        <v>#N/A</v>
      </c>
      <c r="J35" s="5"/>
      <c r="K35" s="33" t="e">
        <f>G35-I35</f>
        <v>#REF!</v>
      </c>
      <c r="L35" s="5"/>
      <c r="M35" s="49" t="e">
        <v>#N/A</v>
      </c>
      <c r="N35" s="5"/>
      <c r="O35" s="18" t="e">
        <f>K35/M35</f>
        <v>#REF!</v>
      </c>
      <c r="P35" t="e">
        <f t="shared" si="1"/>
        <v>#N/A</v>
      </c>
      <c r="Q35" s="30"/>
    </row>
    <row r="36" spans="1:17" ht="12.75">
      <c r="A36" s="39">
        <v>453.02</v>
      </c>
      <c r="B36" s="39"/>
      <c r="C36" s="40" t="s">
        <v>22</v>
      </c>
      <c r="D36" s="5"/>
      <c r="E36" s="36" t="e">
        <f>#REF!</f>
        <v>#REF!</v>
      </c>
      <c r="F36" s="5"/>
      <c r="G36" s="36" t="e">
        <f>#REF!</f>
        <v>#REF!</v>
      </c>
      <c r="H36" s="3"/>
      <c r="I36" s="36" t="e">
        <v>#N/A</v>
      </c>
      <c r="J36" s="5"/>
      <c r="K36" s="33" t="e">
        <f>G36-I36</f>
        <v>#REF!</v>
      </c>
      <c r="L36" s="5"/>
      <c r="M36" s="49" t="e">
        <v>#N/A</v>
      </c>
      <c r="N36" s="5"/>
      <c r="O36" s="18" t="e">
        <f>K36/M36</f>
        <v>#REF!</v>
      </c>
      <c r="P36" t="e">
        <f t="shared" si="1"/>
        <v>#N/A</v>
      </c>
      <c r="Q36" s="30"/>
    </row>
    <row r="37" spans="1:17" ht="12.75">
      <c r="A37" s="39">
        <v>454.02</v>
      </c>
      <c r="B37" s="39"/>
      <c r="C37" s="40" t="s">
        <v>23</v>
      </c>
      <c r="D37" s="5"/>
      <c r="E37" s="36" t="e">
        <f>#REF!</f>
        <v>#REF!</v>
      </c>
      <c r="F37" s="5"/>
      <c r="G37" s="36" t="e">
        <f>#REF!</f>
        <v>#REF!</v>
      </c>
      <c r="H37" s="3"/>
      <c r="I37" s="36" t="e">
        <v>#N/A</v>
      </c>
      <c r="J37" s="5"/>
      <c r="K37" s="33" t="e">
        <f>G37-I37</f>
        <v>#REF!</v>
      </c>
      <c r="L37" s="5"/>
      <c r="M37" s="49" t="e">
        <v>#N/A</v>
      </c>
      <c r="N37" s="5"/>
      <c r="O37" s="18" t="e">
        <f>K37/M37</f>
        <v>#REF!</v>
      </c>
      <c r="P37" t="e">
        <f t="shared" si="1"/>
        <v>#N/A</v>
      </c>
      <c r="Q37" s="30"/>
    </row>
    <row r="38" spans="1:17" ht="12.75">
      <c r="A38" s="39">
        <v>457.02</v>
      </c>
      <c r="B38" s="39"/>
      <c r="C38" s="40" t="s">
        <v>25</v>
      </c>
      <c r="D38" s="5"/>
      <c r="E38" s="36" t="e">
        <f>#REF!</f>
        <v>#REF!</v>
      </c>
      <c r="F38" s="5"/>
      <c r="G38" s="36" t="e">
        <f>#REF!</f>
        <v>#REF!</v>
      </c>
      <c r="H38" s="3"/>
      <c r="I38" s="36" t="e">
        <v>#N/A</v>
      </c>
      <c r="J38" s="5"/>
      <c r="K38" s="33" t="e">
        <f>G38-I38</f>
        <v>#REF!</v>
      </c>
      <c r="L38" s="5"/>
      <c r="M38" s="49" t="e">
        <v>#N/A</v>
      </c>
      <c r="N38" s="5"/>
      <c r="O38" s="18" t="e">
        <f>K38/M38</f>
        <v>#REF!</v>
      </c>
      <c r="P38" t="e">
        <f t="shared" si="1"/>
        <v>#N/A</v>
      </c>
      <c r="Q38" s="5"/>
    </row>
    <row r="39" spans="1:17" ht="12.75">
      <c r="A39" s="37" t="s">
        <v>32</v>
      </c>
      <c r="B39" s="37"/>
      <c r="C39" s="40"/>
      <c r="D39" s="5"/>
      <c r="E39" s="45" t="e">
        <f>SUM(E35:E38)</f>
        <v>#REF!</v>
      </c>
      <c r="F39" s="5"/>
      <c r="G39" s="45" t="e">
        <f>SUM(G35:G38)</f>
        <v>#REF!</v>
      </c>
      <c r="H39" s="3"/>
      <c r="I39" s="45" t="e">
        <f>SUM(I35:I38)</f>
        <v>#N/A</v>
      </c>
      <c r="J39" s="5"/>
      <c r="K39" s="45" t="e">
        <f>SUM(K35:K38)</f>
        <v>#REF!</v>
      </c>
      <c r="L39" s="5"/>
      <c r="M39" s="54"/>
      <c r="N39" s="5"/>
      <c r="O39" s="45" t="e">
        <f>SUM(O35:O38)</f>
        <v>#REF!</v>
      </c>
      <c r="Q39" s="5"/>
    </row>
    <row r="40" spans="1:13" ht="12.75">
      <c r="A40" s="39"/>
      <c r="B40" s="39"/>
      <c r="C40" s="40"/>
      <c r="M40" s="53"/>
    </row>
    <row r="41" spans="1:17" ht="12.75">
      <c r="A41" s="34" t="s">
        <v>12</v>
      </c>
      <c r="B41" s="34"/>
      <c r="C41" s="43"/>
      <c r="E41" s="36"/>
      <c r="G41" s="11"/>
      <c r="I41" s="11"/>
      <c r="K41" s="6"/>
      <c r="M41" s="52"/>
      <c r="O41" s="11"/>
      <c r="Q41" s="30"/>
    </row>
    <row r="42" spans="1:17" ht="12.75">
      <c r="A42" s="39">
        <v>482</v>
      </c>
      <c r="B42" s="39"/>
      <c r="C42" s="7" t="s">
        <v>7</v>
      </c>
      <c r="E42" s="36" t="e">
        <f>#REF!</f>
        <v>#REF!</v>
      </c>
      <c r="G42" s="36" t="e">
        <f>#REF!</f>
        <v>#REF!</v>
      </c>
      <c r="I42" s="36">
        <v>294696</v>
      </c>
      <c r="K42" s="33" t="e">
        <f aca="true" t="shared" si="4" ref="K42:K55">G42-I42</f>
        <v>#REF!</v>
      </c>
      <c r="M42" s="49">
        <v>48.14</v>
      </c>
      <c r="O42" s="18" t="e">
        <f aca="true" t="shared" si="5" ref="O42:O55">K42/M42</f>
        <v>#REF!</v>
      </c>
      <c r="P42" t="str">
        <f t="shared" si="1"/>
        <v> </v>
      </c>
      <c r="Q42" s="30"/>
    </row>
    <row r="43" spans="1:17" ht="12.75">
      <c r="A43" s="39">
        <v>483</v>
      </c>
      <c r="B43" s="39"/>
      <c r="C43" s="7" t="s">
        <v>8</v>
      </c>
      <c r="E43" s="36" t="e">
        <f>#REF!</f>
        <v>#REF!</v>
      </c>
      <c r="G43" s="36" t="e">
        <f>#REF!</f>
        <v>#REF!</v>
      </c>
      <c r="I43" s="36" t="e">
        <v>#N/A</v>
      </c>
      <c r="K43" s="33" t="e">
        <f t="shared" si="4"/>
        <v>#REF!</v>
      </c>
      <c r="M43" s="49" t="e">
        <v>#N/A</v>
      </c>
      <c r="O43" s="18" t="e">
        <f t="shared" si="5"/>
        <v>#REF!</v>
      </c>
      <c r="P43" t="e">
        <f t="shared" si="1"/>
        <v>#N/A</v>
      </c>
      <c r="Q43" s="30"/>
    </row>
    <row r="44" spans="1:17" ht="12.75">
      <c r="A44" s="39">
        <v>483.2</v>
      </c>
      <c r="B44" s="39"/>
      <c r="C44" s="7" t="s">
        <v>9</v>
      </c>
      <c r="E44" s="36" t="e">
        <f>#REF!</f>
        <v>#REF!</v>
      </c>
      <c r="G44" s="36" t="e">
        <f>#REF!</f>
        <v>#REF!</v>
      </c>
      <c r="I44" s="36">
        <v>0</v>
      </c>
      <c r="K44" s="33" t="e">
        <f t="shared" si="4"/>
        <v>#REF!</v>
      </c>
      <c r="M44" s="49">
        <v>0</v>
      </c>
      <c r="O44" s="18" t="e">
        <f t="shared" si="5"/>
        <v>#REF!</v>
      </c>
      <c r="P44" t="str">
        <f aca="true" t="shared" si="6" ref="P44:P54">IF(M44&gt;5," ","*")</f>
        <v>*</v>
      </c>
      <c r="Q44" s="30"/>
    </row>
    <row r="45" spans="1:17" ht="12.75">
      <c r="A45" s="39">
        <v>483.3</v>
      </c>
      <c r="B45" s="39"/>
      <c r="C45" s="7" t="s">
        <v>56</v>
      </c>
      <c r="E45" s="36" t="e">
        <f>#REF!</f>
        <v>#REF!</v>
      </c>
      <c r="G45" s="36" t="e">
        <f>#REF!</f>
        <v>#REF!</v>
      </c>
      <c r="I45" s="36">
        <v>0</v>
      </c>
      <c r="K45" s="33" t="e">
        <f t="shared" si="4"/>
        <v>#REF!</v>
      </c>
      <c r="M45" s="49">
        <v>0</v>
      </c>
      <c r="O45" s="18">
        <v>0</v>
      </c>
      <c r="Q45" s="30"/>
    </row>
    <row r="46" spans="1:17" ht="12.75">
      <c r="A46" s="39">
        <v>483.4</v>
      </c>
      <c r="B46" s="39"/>
      <c r="C46" s="7" t="s">
        <v>57</v>
      </c>
      <c r="E46" s="36" t="e">
        <f>#REF!</f>
        <v>#REF!</v>
      </c>
      <c r="G46" s="36" t="e">
        <f>#REF!</f>
        <v>#REF!</v>
      </c>
      <c r="I46" s="36">
        <v>0</v>
      </c>
      <c r="K46" s="33" t="e">
        <f t="shared" si="4"/>
        <v>#REF!</v>
      </c>
      <c r="M46" s="49">
        <v>0</v>
      </c>
      <c r="O46" s="18">
        <v>0</v>
      </c>
      <c r="Q46" s="30"/>
    </row>
    <row r="47" spans="1:17" ht="12.75">
      <c r="A47" s="39">
        <v>484.01</v>
      </c>
      <c r="B47" s="39"/>
      <c r="C47" s="42" t="s">
        <v>52</v>
      </c>
      <c r="E47" s="36" t="e">
        <f>#REF!</f>
        <v>#REF!</v>
      </c>
      <c r="G47" s="36" t="e">
        <f>#REF!</f>
        <v>#REF!</v>
      </c>
      <c r="I47" s="36" t="e">
        <v>#N/A</v>
      </c>
      <c r="K47" s="33" t="e">
        <f t="shared" si="4"/>
        <v>#REF!</v>
      </c>
      <c r="M47" s="49" t="e">
        <v>#N/A</v>
      </c>
      <c r="O47" s="18" t="e">
        <f t="shared" si="5"/>
        <v>#REF!</v>
      </c>
      <c r="P47" t="e">
        <f t="shared" si="6"/>
        <v>#N/A</v>
      </c>
      <c r="Q47" s="30"/>
    </row>
    <row r="48" spans="1:17" ht="12.75">
      <c r="A48" s="39">
        <v>484.02</v>
      </c>
      <c r="B48" s="39"/>
      <c r="C48" s="42" t="s">
        <v>53</v>
      </c>
      <c r="E48" s="36" t="e">
        <f>#REF!</f>
        <v>#REF!</v>
      </c>
      <c r="G48" s="36" t="e">
        <f>#REF!</f>
        <v>#REF!</v>
      </c>
      <c r="I48" s="36" t="e">
        <v>#N/A</v>
      </c>
      <c r="K48" s="33" t="e">
        <f t="shared" si="4"/>
        <v>#REF!</v>
      </c>
      <c r="M48" s="49" t="e">
        <v>#N/A</v>
      </c>
      <c r="O48" s="18" t="e">
        <f t="shared" si="5"/>
        <v>#REF!</v>
      </c>
      <c r="P48" t="e">
        <f t="shared" si="6"/>
        <v>#N/A</v>
      </c>
      <c r="Q48" s="30"/>
    </row>
    <row r="49" spans="1:17" ht="12.75">
      <c r="A49" s="39">
        <v>484.03</v>
      </c>
      <c r="B49" s="39"/>
      <c r="C49" s="42" t="s">
        <v>54</v>
      </c>
      <c r="E49" s="36" t="e">
        <f>#REF!</f>
        <v>#REF!</v>
      </c>
      <c r="G49" s="36" t="e">
        <f>#REF!</f>
        <v>#REF!</v>
      </c>
      <c r="I49" s="36" t="e">
        <v>#N/A</v>
      </c>
      <c r="K49" s="33" t="e">
        <f t="shared" si="4"/>
        <v>#REF!</v>
      </c>
      <c r="M49" s="49" t="e">
        <v>#N/A</v>
      </c>
      <c r="O49" s="18" t="e">
        <f t="shared" si="5"/>
        <v>#REF!</v>
      </c>
      <c r="P49" t="e">
        <f t="shared" si="6"/>
        <v>#N/A</v>
      </c>
      <c r="Q49" s="30"/>
    </row>
    <row r="50" spans="1:17" ht="12.75">
      <c r="A50" s="39">
        <v>484.04</v>
      </c>
      <c r="B50" s="39"/>
      <c r="C50" s="42" t="s">
        <v>55</v>
      </c>
      <c r="E50" s="36" t="e">
        <f>#REF!</f>
        <v>#REF!</v>
      </c>
      <c r="G50" s="36" t="e">
        <f>#REF!</f>
        <v>#REF!</v>
      </c>
      <c r="I50" s="36" t="e">
        <v>#N/A</v>
      </c>
      <c r="K50" s="33" t="e">
        <f t="shared" si="4"/>
        <v>#REF!</v>
      </c>
      <c r="M50" s="49" t="e">
        <v>#N/A</v>
      </c>
      <c r="O50" s="18" t="e">
        <f t="shared" si="5"/>
        <v>#REF!</v>
      </c>
      <c r="P50" t="e">
        <f t="shared" si="6"/>
        <v>#N/A</v>
      </c>
      <c r="Q50" s="30"/>
    </row>
    <row r="51" spans="1:17" ht="12.75">
      <c r="A51" s="41">
        <v>485</v>
      </c>
      <c r="B51" s="41"/>
      <c r="C51" s="42" t="s">
        <v>13</v>
      </c>
      <c r="E51" s="36" t="e">
        <f>#REF!</f>
        <v>#REF!</v>
      </c>
      <c r="G51" s="36" t="e">
        <f>#REF!</f>
        <v>#REF!</v>
      </c>
      <c r="I51" s="36">
        <v>190198</v>
      </c>
      <c r="K51" s="33" t="e">
        <f t="shared" si="4"/>
        <v>#REF!</v>
      </c>
      <c r="M51" s="49">
        <v>4.42</v>
      </c>
      <c r="O51" s="18" t="e">
        <f t="shared" si="5"/>
        <v>#REF!</v>
      </c>
      <c r="P51" t="str">
        <f t="shared" si="6"/>
        <v>*</v>
      </c>
      <c r="Q51" s="30"/>
    </row>
    <row r="52" spans="1:17" ht="12.75">
      <c r="A52" s="39">
        <v>486</v>
      </c>
      <c r="B52" s="39"/>
      <c r="C52" s="42" t="s">
        <v>16</v>
      </c>
      <c r="E52" s="36" t="e">
        <f>#REF!</f>
        <v>#REF!</v>
      </c>
      <c r="G52" s="36" t="e">
        <f>#REF!</f>
        <v>#REF!</v>
      </c>
      <c r="I52" s="36">
        <v>191256</v>
      </c>
      <c r="K52" s="33" t="e">
        <f t="shared" si="4"/>
        <v>#REF!</v>
      </c>
      <c r="M52" s="49">
        <v>13.08</v>
      </c>
      <c r="O52" s="18" t="e">
        <f t="shared" si="5"/>
        <v>#REF!</v>
      </c>
      <c r="P52" t="str">
        <f t="shared" si="6"/>
        <v> </v>
      </c>
      <c r="Q52" s="30"/>
    </row>
    <row r="53" spans="1:15" ht="12.75">
      <c r="A53" s="39">
        <v>488.2</v>
      </c>
      <c r="B53" s="39"/>
      <c r="C53" s="42" t="s">
        <v>15</v>
      </c>
      <c r="E53" s="36" t="e">
        <f>#REF!</f>
        <v>#REF!</v>
      </c>
      <c r="G53" s="36" t="e">
        <f>#REF!</f>
        <v>#REF!</v>
      </c>
      <c r="I53" s="36">
        <v>0</v>
      </c>
      <c r="K53" s="33" t="e">
        <f t="shared" si="4"/>
        <v>#REF!</v>
      </c>
      <c r="M53" s="49">
        <v>0</v>
      </c>
      <c r="O53" s="18">
        <v>0</v>
      </c>
    </row>
    <row r="54" spans="1:16" ht="12.75">
      <c r="A54" s="39">
        <v>496.1</v>
      </c>
      <c r="B54" s="39"/>
      <c r="C54" s="42" t="s">
        <v>68</v>
      </c>
      <c r="E54" s="36" t="e">
        <f>#REF!</f>
        <v>#REF!</v>
      </c>
      <c r="G54" s="36" t="e">
        <f>#REF!</f>
        <v>#REF!</v>
      </c>
      <c r="I54" s="36" t="e">
        <v>#N/A</v>
      </c>
      <c r="K54" s="33" t="e">
        <f t="shared" si="4"/>
        <v>#REF!</v>
      </c>
      <c r="M54" s="49" t="e">
        <v>#N/A</v>
      </c>
      <c r="O54" s="18" t="e">
        <f t="shared" si="5"/>
        <v>#REF!</v>
      </c>
      <c r="P54" t="e">
        <f t="shared" si="6"/>
        <v>#N/A</v>
      </c>
    </row>
    <row r="55" spans="1:16" ht="12.75">
      <c r="A55" s="39">
        <v>496.2</v>
      </c>
      <c r="B55" s="39"/>
      <c r="C55" s="42" t="s">
        <v>69</v>
      </c>
      <c r="E55" s="36" t="e">
        <f>#REF!</f>
        <v>#REF!</v>
      </c>
      <c r="F55" s="5"/>
      <c r="G55" s="36" t="e">
        <f>#REF!</f>
        <v>#REF!</v>
      </c>
      <c r="I55" s="36" t="e">
        <v>#N/A</v>
      </c>
      <c r="K55" s="33" t="e">
        <f t="shared" si="4"/>
        <v>#REF!</v>
      </c>
      <c r="M55" s="49" t="e">
        <v>#N/A</v>
      </c>
      <c r="O55" s="18" t="e">
        <f t="shared" si="5"/>
        <v>#REF!</v>
      </c>
      <c r="P55" t="e">
        <f>IF(M55&gt;5," ","*")</f>
        <v>#N/A</v>
      </c>
    </row>
    <row r="56" spans="1:17" ht="12.75">
      <c r="A56" s="37" t="s">
        <v>14</v>
      </c>
      <c r="B56" s="37"/>
      <c r="C56" s="42"/>
      <c r="E56" s="46" t="e">
        <f>SUM(E42:E55)</f>
        <v>#REF!</v>
      </c>
      <c r="F56" s="5"/>
      <c r="G56" s="46" t="e">
        <f>SUM(G42:G55)</f>
        <v>#REF!</v>
      </c>
      <c r="I56" s="46" t="e">
        <f>SUM(I42:I55)</f>
        <v>#N/A</v>
      </c>
      <c r="K56" s="46" t="e">
        <f>SUM(K42:K55)</f>
        <v>#REF!</v>
      </c>
      <c r="M56" s="28"/>
      <c r="O56" s="46" t="e">
        <f>SUM(O42:O55)</f>
        <v>#REF!</v>
      </c>
      <c r="Q56" s="30"/>
    </row>
    <row r="57" spans="1:17" ht="12.75">
      <c r="A57" s="39"/>
      <c r="B57" s="39"/>
      <c r="C57" s="42"/>
      <c r="E57" s="14"/>
      <c r="G57" s="11"/>
      <c r="I57" s="11"/>
      <c r="K57" s="6"/>
      <c r="M57" s="28"/>
      <c r="O57" s="11"/>
      <c r="Q57" s="30"/>
    </row>
    <row r="58" spans="1:17" ht="12.75">
      <c r="A58" s="43" t="s">
        <v>1</v>
      </c>
      <c r="B58" s="43"/>
      <c r="C58" s="7"/>
      <c r="E58" s="47" t="e">
        <f>SUM(E19,E31,E39,E56)</f>
        <v>#REF!</v>
      </c>
      <c r="G58" s="47" t="e">
        <f>SUM(G19,G31,G39,G56)</f>
        <v>#REF!</v>
      </c>
      <c r="I58" s="47" t="e">
        <f>SUM(I19,I31,I39,I56)</f>
        <v>#N/A</v>
      </c>
      <c r="K58" s="47" t="e">
        <f>SUM(K19,K31,K39,K56)</f>
        <v>#REF!</v>
      </c>
      <c r="M58" s="28"/>
      <c r="O58" s="47" t="e">
        <f>SUM(O19,O31,O39,O56)</f>
        <v>#REF!</v>
      </c>
      <c r="Q58" s="30"/>
    </row>
    <row r="59" spans="1:17" ht="12.75">
      <c r="A59" s="31"/>
      <c r="B59" s="31"/>
      <c r="C59" s="43"/>
      <c r="E59" s="10"/>
      <c r="G59" s="11"/>
      <c r="I59" s="19"/>
      <c r="K59" s="6"/>
      <c r="M59" s="28"/>
      <c r="O59" s="11"/>
      <c r="Q59" s="30"/>
    </row>
    <row r="60" spans="2:9" ht="12.75">
      <c r="B60" s="191" t="s">
        <v>49</v>
      </c>
      <c r="C60" s="191"/>
      <c r="D60" s="191"/>
      <c r="E60" s="191"/>
      <c r="F60" s="191"/>
      <c r="G60" s="191"/>
      <c r="H60" s="191"/>
      <c r="I60" s="191"/>
    </row>
  </sheetData>
  <sheetProtection/>
  <mergeCells count="5">
    <mergeCell ref="B60:I60"/>
    <mergeCell ref="A6:O6"/>
    <mergeCell ref="A5:O5"/>
    <mergeCell ref="A4:O4"/>
    <mergeCell ref="A2:O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Gannett Fleming Valuation and Rate Consultants, 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E. Kennedy</dc:creator>
  <cp:keywords/>
  <dc:description/>
  <cp:lastModifiedBy>Colin Burns</cp:lastModifiedBy>
  <cp:lastPrinted>2020-03-11T16:35:59Z</cp:lastPrinted>
  <dcterms:created xsi:type="dcterms:W3CDTF">2001-05-13T16:23:55Z</dcterms:created>
  <dcterms:modified xsi:type="dcterms:W3CDTF">2020-08-14T20:55:00Z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Letter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Cascade Natural Gas Corporation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200278</vt:lpwstr>
  </property>
  <property fmtid="{D5CDD505-2E9C-101B-9397-08002B2CF9AE}" pid="10" name="Dat">
    <vt:lpwstr>2020-09-08T00:00:00Z</vt:lpwstr>
  </property>
  <property fmtid="{D5CDD505-2E9C-101B-9397-08002B2CF9AE}" pid="11" name="Nickna">
    <vt:lpwstr/>
  </property>
  <property fmtid="{D5CDD505-2E9C-101B-9397-08002B2CF9AE}" pid="12" name="CaseTy">
    <vt:lpwstr>Petition for Accounting Order</vt:lpwstr>
  </property>
  <property fmtid="{D5CDD505-2E9C-101B-9397-08002B2CF9AE}" pid="13" name="OpenedDa">
    <vt:lpwstr>2020-03-26T00:00:00Z</vt:lpwstr>
  </property>
  <property fmtid="{D5CDD505-2E9C-101B-9397-08002B2CF9AE}" pid="14" name="Pref">
    <vt:lpwstr>UG</vt:lpwstr>
  </property>
  <property fmtid="{D5CDD505-2E9C-101B-9397-08002B2CF9AE}" pid="15" name="IndustryCo">
    <vt:lpwstr>150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