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5.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4.xml" ContentType="application/vnd.openxmlformats-officedocument.drawing+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theme/theme1.xml" ContentType="application/vnd.openxmlformats-officedocument.theme+xml"/>
  <Override PartName="/xl/drawings/drawing3.xml" ContentType="application/vnd.openxmlformats-officedocument.drawing+xml"/>
  <Override PartName="/xl/worksheets/sheet9.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chartsheets/sheet1.xml" ContentType="application/vnd.openxmlformats-officedocument.spreadsheetml.chart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xl/externalLinks/externalLink23.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docProps/app.xml" ContentType="application/vnd.openxmlformats-officedocument.extended-properties+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50.xml" ContentType="application/vnd.openxmlformats-officedocument.spreadsheetml.externalLink+xml"/>
  <Override PartName="/xl/externalLinks/externalLink49.xml" ContentType="application/vnd.openxmlformats-officedocument.spreadsheetml.externalLink+xml"/>
  <Override PartName="/xl/externalLinks/externalLink48.xml" ContentType="application/vnd.openxmlformats-officedocument.spreadsheetml.externalLink+xml"/>
  <Override PartName="/xl/externalLinks/externalLink47.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60.xml" ContentType="application/vnd.openxmlformats-officedocument.spreadsheetml.externalLink+xml"/>
  <Override PartName="/xl/externalLinks/externalLink59.xml" ContentType="application/vnd.openxmlformats-officedocument.spreadsheetml.externalLink+xml"/>
  <Override PartName="/xl/externalLinks/externalLink58.xml" ContentType="application/vnd.openxmlformats-officedocument.spreadsheetml.externalLink+xml"/>
  <Override PartName="/xl/externalLinks/externalLink57.xml" ContentType="application/vnd.openxmlformats-officedocument.spreadsheetml.externalLink+xml"/>
  <Override PartName="/xl/externalLinks/externalLink56.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19.xml" ContentType="application/vnd.openxmlformats-officedocument.spreadsheetml.externalLink+xml"/>
  <Override PartName="/xl/customProperty9.bin" ContentType="application/vnd.openxmlformats-officedocument.spreadsheetml.customProperty"/>
  <Override PartName="/xl/externalLinks/externalLink12.xml" ContentType="application/vnd.openxmlformats-officedocument.spreadsheetml.externalLink+xml"/>
  <Override PartName="/xl/customProperty8.bin" ContentType="application/vnd.openxmlformats-officedocument.spreadsheetml.customProperty"/>
  <Override PartName="/xl/comments1.xml" ContentType="application/vnd.openxmlformats-officedocument.spreadsheetml.comments+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1.xml" ContentType="application/vnd.openxmlformats-officedocument.spreadsheetml.externalLink+xml"/>
  <Override PartName="/xl/comments2.xml" ContentType="application/vnd.openxmlformats-officedocument.spreadsheetml.comments+xml"/>
  <Override PartName="/docProps/core.xml" ContentType="application/vnd.openxmlformats-package.core-properties+xml"/>
  <Override PartName="/xl/calcChain.xml" ContentType="application/vnd.openxmlformats-officedocument.spreadsheetml.calcChain+xml"/>
  <Override PartName="/xl/customProperty10.bin" ContentType="application/vnd.openxmlformats-officedocument.spreadsheetml.customProperty"/>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customProperty7.bin" ContentType="application/vnd.openxmlformats-officedocument.spreadsheetml.customProperty"/>
  <Override PartName="/xl/externalLinks/externalLink15.xml" ContentType="application/vnd.openxmlformats-officedocument.spreadsheetml.externalLink+xml"/>
  <Override PartName="/xl/customProperty3.bin" ContentType="application/vnd.openxmlformats-officedocument.spreadsheetml.customProperty"/>
  <Override PartName="/xl/customProperty2.bin" ContentType="application/vnd.openxmlformats-officedocument.spreadsheetml.customProperty"/>
  <Override PartName="/xl/customProperty1.bin" ContentType="application/vnd.openxmlformats-officedocument.spreadsheetml.customProperty"/>
  <Override PartName="/xl/customProperty4.bin" ContentType="application/vnd.openxmlformats-officedocument.spreadsheetml.customProperty"/>
  <Override PartName="/xl/externalLinks/externalLink16.xml" ContentType="application/vnd.openxmlformats-officedocument.spreadsheetml.externalLink+xml"/>
  <Override PartName="/xl/customProperty6.bin" ContentType="application/vnd.openxmlformats-officedocument.spreadsheetml.customProperty"/>
  <Override PartName="/xl/customProperty5.bin" ContentType="application/vnd.openxmlformats-officedocument.spreadsheetml.customProperty"/>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22.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always" codeName="ThisWorkbook"/>
  <mc:AlternateContent xmlns:mc="http://schemas.openxmlformats.org/markup-compatibility/2006">
    <mc:Choice Requires="x15">
      <x15ac:absPath xmlns:x15ac="http://schemas.microsoft.com/office/spreadsheetml/2010/11/ac" url="J:\Tariffs\1. Open Advices\2019-35 Natural Gas Schedules 101 &amp; 106 - PGA (UG-xxxx) (Eff. 11-01-19)\"/>
    </mc:Choice>
  </mc:AlternateContent>
  <bookViews>
    <workbookView xWindow="4215" yWindow="-30" windowWidth="16095" windowHeight="10650" tabRatio="891"/>
  </bookViews>
  <sheets>
    <sheet name="REDACTED VERSION" sheetId="82" r:id="rId1"/>
    <sheet name="Summary Rates" sheetId="81" r:id="rId2"/>
    <sheet name="106 Tracker Amort Balances" sheetId="69" r:id="rId3"/>
    <sheet name="106 Tracker Amort Rates" sheetId="39" r:id="rId4"/>
    <sheet name="Supplemental 106A Amort Rates" sheetId="80" r:id="rId5"/>
    <sheet name="Supplemental 106B Amort Rates" sheetId="79" r:id="rId6"/>
    <sheet name="Rate Impact -&gt;" sheetId="75" r:id="rId7"/>
    <sheet name="Rate Impact" sheetId="33" r:id="rId8"/>
    <sheet name="Schedule 106 Revenue" sheetId="56" r:id="rId9"/>
    <sheet name="Typical Res Bill" sheetId="76" r:id="rId10"/>
    <sheet name="Work Papers --&gt;" sheetId="74" r:id="rId11"/>
    <sheet name="F2019 Forecast" sheetId="72" r:id="rId12"/>
    <sheet name="191 Accounts Chart" sheetId="68" r:id="rId13"/>
    <sheet name="(C) 191 Accounts Balances" sheetId="70" r:id="rId14"/>
    <sheet name="(C) Cost Projections" sheetId="73" r:id="rId15"/>
    <sheet name="Calc Recovery" sheetId="71" r:id="rId16"/>
    <sheet name="FERC interest rate " sheetId="77" r:id="rId17"/>
    <sheet name="2017 GRC - Gas Cost Allocation" sheetId="66" r:id="rId18"/>
    <sheet name="2017 GRC - Gas RAF" sheetId="78"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______Jun09">" BS!$AI$7:$AI$1643"</definedName>
    <definedName name="_____Apr04">[1]BS!$U$7:$U$3582</definedName>
    <definedName name="_____Aug04">[1]BS!$Y$7:$Y$3582</definedName>
    <definedName name="_____Aug09" xml:space="preserve"> [2]BS!$Y$7:$Y$1726</definedName>
    <definedName name="_____Dec03">[3]BS!$T$7:$T$3582</definedName>
    <definedName name="_____Dec04">[1]BS!$AC$7:$AC$3580</definedName>
    <definedName name="_____Feb04">[1]BS!$S$7:$S$3582</definedName>
    <definedName name="_____Jan04">[1]BS!$R$7:$R$3582</definedName>
    <definedName name="_____Jul04">[1]BS!$X$7:$X$3582</definedName>
    <definedName name="_____Jul09" xml:space="preserve"> [2]BS!$X$7:$X$1726</definedName>
    <definedName name="_____Jun04">[1]BS!$W$7:$W$3582</definedName>
    <definedName name="_____Jun09">" BS!$AI$7:$AI$1643"</definedName>
    <definedName name="_____Mar04">[1]BS!$T$7:$T$3582</definedName>
    <definedName name="_____May04">[1]BS!$V$7:$V$3582</definedName>
    <definedName name="_____Nov03">[3]BS!$S$7:$S$3582</definedName>
    <definedName name="_____Nov04">[1]BS!$AB$7:$AB$3582</definedName>
    <definedName name="_____Oct03">[3]BS!$R$7:$R$3582</definedName>
    <definedName name="_____Oct04">[1]BS!$AA$7:$AA$3582</definedName>
    <definedName name="_____Sep03">[3]BS!$Q$7:$Q$3582</definedName>
    <definedName name="_____Sep04">[1]BS!$Z$7:$Z$3582</definedName>
    <definedName name="____Apr04">[1]BS!$U$7:$U$3582</definedName>
    <definedName name="____Aug04">[1]BS!$Y$7:$Y$3582</definedName>
    <definedName name="____Aug09" xml:space="preserve"> [2]BS!$Y$7:$Y$1726</definedName>
    <definedName name="____Dec03">[3]BS!$T$7:$T$3582</definedName>
    <definedName name="____Dec04">[1]BS!$AC$7:$AC$3580</definedName>
    <definedName name="____Feb04">[1]BS!$S$7:$S$3582</definedName>
    <definedName name="____Jan04">[1]BS!$R$7:$R$3582</definedName>
    <definedName name="____Jul04">[1]BS!$X$7:$X$3582</definedName>
    <definedName name="____Jul09" xml:space="preserve"> [2]BS!$X$7:$X$1726</definedName>
    <definedName name="____Jun04">[1]BS!$W$7:$W$3582</definedName>
    <definedName name="____Jun09">" BS!$AI$7:$AI$1643"</definedName>
    <definedName name="____Mar04">[1]BS!$T$7:$T$3582</definedName>
    <definedName name="____May04">[1]BS!$V$7:$V$3582</definedName>
    <definedName name="____Nov03">[3]BS!$S$7:$S$3582</definedName>
    <definedName name="____Nov04">[1]BS!$AB$7:$AB$3582</definedName>
    <definedName name="____Oct03">[3]BS!$R$7:$R$3582</definedName>
    <definedName name="____Oct04">[1]BS!$AA$7:$AA$3582</definedName>
    <definedName name="____Sep03">[3]BS!$Q$7:$Q$3582</definedName>
    <definedName name="____Sep04">[1]BS!$Z$7:$Z$3582</definedName>
    <definedName name="___Apr04">[1]BS!$U$7:$U$3582</definedName>
    <definedName name="___Aug04">[1]BS!$Y$7:$Y$3582</definedName>
    <definedName name="___Aug09" xml:space="preserve"> [2]BS!$Y$7:$Y$1726</definedName>
    <definedName name="___Dec03">[3]BS!$T$7:$T$3582</definedName>
    <definedName name="___Dec04">[1]BS!$AC$7:$AC$3580</definedName>
    <definedName name="___Feb04">[1]BS!$S$7:$S$3582</definedName>
    <definedName name="___Jan04">[1]BS!$R$7:$R$3582</definedName>
    <definedName name="___Jul04">[1]BS!$X$7:$X$3582</definedName>
    <definedName name="___Jul09" xml:space="preserve"> [2]BS!$X$7:$X$1726</definedName>
    <definedName name="___Jun04">[1]BS!$W$7:$W$3582</definedName>
    <definedName name="___Jun09">" BS!$AI$7:$AI$1643"</definedName>
    <definedName name="___Mar04">[1]BS!$T$7:$T$3582</definedName>
    <definedName name="___May04">[1]BS!$V$7:$V$3582</definedName>
    <definedName name="___Nov03">[3]BS!$S$7:$S$3582</definedName>
    <definedName name="___Nov04">[1]BS!$AB$7:$AB$3582</definedName>
    <definedName name="___Oct03">[3]BS!$R$7:$R$3582</definedName>
    <definedName name="___Oct04">[1]BS!$AA$7:$AA$3582</definedName>
    <definedName name="___PC1">[4]CLASSIFIERS!$A$7:$IV$7</definedName>
    <definedName name="___PC2">[4]CLASSIFIERS!$A$10:$IV$10</definedName>
    <definedName name="___PC3">[4]CLASSIFIERS!$A$12:$IV$12</definedName>
    <definedName name="___PC4">[4]CLASSIFIERS!$A$13:$IV$13</definedName>
    <definedName name="___SEC24">[4]EXTERNAL!$A$112:$IV$114</definedName>
    <definedName name="___Sep03">[3]BS!$Q$7:$Q$3582</definedName>
    <definedName name="___Sep04">[1]BS!$Z$7:$Z$3582</definedName>
    <definedName name="__123Graph_ABUDG6_DSCRPR">[5]Quant!$D$71:$O$71</definedName>
    <definedName name="__123Graph_ABUDG6_ESCRPR1">[5]Quant!$D$100:$O$100</definedName>
    <definedName name="__123Graph_BBUDG6_DSCRPR">[5]Quant!$D$72:$O$72</definedName>
    <definedName name="__123Graph_BBUDG6_ESCRPR1">[5]Quant!$D$88:$O$88</definedName>
    <definedName name="__123Graph_X">[5]Quant!$D$5:$O$5</definedName>
    <definedName name="__123Graph_XBUDG6_DSCRPR">[5]Quant!$D$5:$O$5</definedName>
    <definedName name="__123Graph_XBUDG6_ESCRPR1">[5]Quant!$D$5:$O$5</definedName>
    <definedName name="__Apr04">[1]BS!$U$7:$U$3582</definedName>
    <definedName name="__Aug04">[1]BS!$Y$7:$Y$3582</definedName>
    <definedName name="__Aug09" xml:space="preserve"> [2]BS!$Y$7:$Y$1726</definedName>
    <definedName name="__Dec03">[3]BS!$T$7:$T$3582</definedName>
    <definedName name="__Dec04">[1]BS!$AC$7:$AC$3580</definedName>
    <definedName name="__Jul04">[1]BS!$X$7:$X$3582</definedName>
    <definedName name="__Jul09" xml:space="preserve"> [2]BS!$X$7:$X$1726</definedName>
    <definedName name="__Jun04">[1]BS!$W$7:$W$3582</definedName>
    <definedName name="__Jun09">" BS!$AI$7:$AI$1643"</definedName>
    <definedName name="__May04">[1]BS!$V$7:$V$3582</definedName>
    <definedName name="__Nov03">[3]BS!$S$7:$S$3582</definedName>
    <definedName name="__Nov04">[1]BS!$AB$7:$AB$3582</definedName>
    <definedName name="__Oct03">[3]BS!$R$7:$R$3582</definedName>
    <definedName name="__Oct04">[1]BS!$AA$7:$AA$3582</definedName>
    <definedName name="__PC1">[4]CLASSIFIERS!$A$7:$IV$7</definedName>
    <definedName name="__PC2">[4]CLASSIFIERS!$A$10:$IV$10</definedName>
    <definedName name="__PC3">[4]CLASSIFIERS!$A$12:$IV$12</definedName>
    <definedName name="__PC4">[4]CLASSIFIERS!$A$13:$IV$13</definedName>
    <definedName name="__SEC24">[4]EXTERNAL!$A$112:$IV$114</definedName>
    <definedName name="__Sep03">[3]BS!$Q$7:$Q$3582</definedName>
    <definedName name="__Sep04">[1]BS!$Z$7:$Z$3582</definedName>
    <definedName name="_1__123Graph_ABUDG6_D_ESCRPR">[5]Quant!$D$71:$O$71</definedName>
    <definedName name="_3__123Graph_BBUDG6_D_ESCRPR">[5]Quant!$D$72:$O$72</definedName>
    <definedName name="_4__123Graph_BBUDG6_Dtons_inv">[5]Quant!$D$9:$O$9</definedName>
    <definedName name="_5__123Graph_CBUDG6_D_ESCRPR">[5]Quant!$D$100:$O$100</definedName>
    <definedName name="_6__123Graph_DBUDG6_D_ESCRPR">[5]Quant!$D$88:$O$88</definedName>
    <definedName name="_7__123Graph_XBUDG6_D_ESCRPR">[5]Quant!$D$5:$O$5</definedName>
    <definedName name="_8__123Graph_XBUDG6_Dtons_inv">[5]Quant!$D$5:$O$5</definedName>
    <definedName name="_Apr04">[1]BS!$U$7:$U$3582</definedName>
    <definedName name="_Apr09" xml:space="preserve"> [2]BS!$U$7:$U$1726</definedName>
    <definedName name="_Aug04">[1]BS!$Y$7:$Y$3582</definedName>
    <definedName name="_Aug09" xml:space="preserve"> [2]BS!$Y$7:$Y$1726</definedName>
    <definedName name="_Dec03">[3]BS!$T$7:$T$3582</definedName>
    <definedName name="_Dec04">[1]BS!$AC$7:$AC$3580</definedName>
    <definedName name="_Dec08" xml:space="preserve"> [2]BS!$Q$7:$Q$1726</definedName>
    <definedName name="_Feb04">[1]BS!$S$7:$S$3582</definedName>
    <definedName name="_FEB09" xml:space="preserve"> [2]BS!$S$7:$S$1726</definedName>
    <definedName name="_FEDERAL_INCOME_TAX">'[6]MJS-7'!$N$21</definedName>
    <definedName name="_Jan04">[1]BS!$R$7:$R$3582</definedName>
    <definedName name="_Jul04">[1]BS!$X$7:$X$3582</definedName>
    <definedName name="_Jul09" xml:space="preserve"> [2]BS!$X$7:$X$1726</definedName>
    <definedName name="_Jun04">[1]BS!$W$7:$W$3582</definedName>
    <definedName name="_Jun09" xml:space="preserve"> [2]BS!$W$7:$W$1726</definedName>
    <definedName name="_Mar04">[1]BS!$T$7:$T$3582</definedName>
    <definedName name="_May04">[1]BS!$V$7:$V$3582</definedName>
    <definedName name="_May09" xml:space="preserve"> [2]BS!$V$7:$V$1726</definedName>
    <definedName name="_Nov03">[3]BS!$S$7:$S$3582</definedName>
    <definedName name="_Nov04">[1]BS!$AB$7:$AB$3582</definedName>
    <definedName name="_Oct03">[3]BS!$R$7:$R$3582</definedName>
    <definedName name="_Oct04">[1]BS!$AA$7:$AA$3582</definedName>
    <definedName name="_Oct09" xml:space="preserve"> [2]BS!$AA$7:$AA$1726</definedName>
    <definedName name="_Order1">255</definedName>
    <definedName name="_Order2">255</definedName>
    <definedName name="_PC1">[4]CLASSIFIERS!$A$7:$IV$7</definedName>
    <definedName name="_PC2">[4]CLASSIFIERS!$A$10:$IV$10</definedName>
    <definedName name="_PC3">[4]CLASSIFIERS!$A$12:$IV$12</definedName>
    <definedName name="_PC4">[4]CLASSIFIERS!$A$13:$IV$13</definedName>
    <definedName name="_Regression_Int">1</definedName>
    <definedName name="_SEC24">[4]EXTERNAL!$A$112:$IV$114</definedName>
    <definedName name="_Sep03">[3]BS!$Q$7:$Q$3582</definedName>
    <definedName name="_Sep04">[1]BS!$Z$7:$Z$3582</definedName>
    <definedName name="AccessDatabase">"I:\COMTREL\FINICLE\TradeSummary.mdb"</definedName>
    <definedName name="Acct2281SO">'[7]Func Study'!$H$2190</definedName>
    <definedName name="Acct2283SO">'[7]Func Study'!$H$2198</definedName>
    <definedName name="Acct228SO">'[7]Func Study'!$H$2194</definedName>
    <definedName name="Acct350">'[7]Func Study'!$H$1628</definedName>
    <definedName name="Acct352">'[7]Func Study'!$H$1635</definedName>
    <definedName name="Acct353">'[7]Func Study'!$H$1641</definedName>
    <definedName name="Acct354">'[7]Func Study'!$H$1647</definedName>
    <definedName name="Acct355">'[7]Func Study'!$H$1654</definedName>
    <definedName name="Acct356">'[7]Func Study'!$H$1660</definedName>
    <definedName name="Acct357">'[7]Func Study'!$H$1666</definedName>
    <definedName name="Acct358">'[7]Func Study'!$H$1672</definedName>
    <definedName name="Acct359">'[7]Func Study'!$H$1678</definedName>
    <definedName name="Acct360">'[7]Func Study'!$H$1698</definedName>
    <definedName name="Acct361">'[7]Func Study'!$H$1704</definedName>
    <definedName name="Acct362">'[7]Func Study'!$H$1710</definedName>
    <definedName name="Acct364">'[7]Func Study'!$H$1717</definedName>
    <definedName name="Acct365">'[7]Func Study'!$H$1724</definedName>
    <definedName name="Acct366">'[7]Func Study'!$H$1731</definedName>
    <definedName name="Acct367">'[7]Func Study'!$H$1738</definedName>
    <definedName name="Acct368">'[7]Func Study'!$H$1744</definedName>
    <definedName name="Acct369">'[7]Func Study'!$H$1751</definedName>
    <definedName name="Acct370">'[7]Func Study'!$H$1762</definedName>
    <definedName name="Acct371">'[7]Func Study'!$H$1769</definedName>
    <definedName name="Acct372">'[7]Func Study'!$H$1776</definedName>
    <definedName name="Acct372A">'[7]Func Study'!$H$1775</definedName>
    <definedName name="Acct372DP">'[7]Func Study'!$H$1773</definedName>
    <definedName name="Acct372DS">'[7]Func Study'!$H$1774</definedName>
    <definedName name="Acct373">'[7]Func Study'!$H$1782</definedName>
    <definedName name="Acct448S">'[7]Func Study'!$H$274</definedName>
    <definedName name="Acct450S">'[7]Func Study'!$H$302</definedName>
    <definedName name="Acct451S">'[7]Func Study'!$H$307</definedName>
    <definedName name="Acct454S">'[7]Func Study'!$H$318</definedName>
    <definedName name="Acct456S">'[7]Func Study'!$H$325</definedName>
    <definedName name="ACCT557CAGE">'[7]Func Study'!$H$683</definedName>
    <definedName name="Acct557CT">'[7]Func Study'!$H$681</definedName>
    <definedName name="Acct580">'[7]Func Study'!$H$791</definedName>
    <definedName name="Acct581">'[7]Func Study'!$H$796</definedName>
    <definedName name="Acct582">'[7]Func Study'!$H$801</definedName>
    <definedName name="Acct583">'[7]Func Study'!$H$806</definedName>
    <definedName name="Acct584">'[7]Func Study'!$H$811</definedName>
    <definedName name="Acct585">'[7]Func Study'!$H$816</definedName>
    <definedName name="Acct586">'[7]Func Study'!$H$821</definedName>
    <definedName name="Acct587">'[7]Func Study'!$H$826</definedName>
    <definedName name="Acct588">'[7]Func Study'!$H$831</definedName>
    <definedName name="Acct589">'[7]Func Study'!$H$836</definedName>
    <definedName name="Acct590">'[7]Func Study'!$H$841</definedName>
    <definedName name="Acct591">'[7]Func Study'!$H$846</definedName>
    <definedName name="Acct592">'[7]Func Study'!$H$851</definedName>
    <definedName name="Acct593">'[7]Func Study'!$H$856</definedName>
    <definedName name="Acct594">'[7]Func Study'!$H$861</definedName>
    <definedName name="Acct595">'[7]Func Study'!$H$866</definedName>
    <definedName name="Acct596">'[7]Func Study'!$H$876</definedName>
    <definedName name="Acct597">'[7]Func Study'!$H$881</definedName>
    <definedName name="Acct598">'[7]Func Study'!$H$886</definedName>
    <definedName name="AcctAGA">'[7]Func Study'!$H$296</definedName>
    <definedName name="AcctTable">[8]Variables!$AK$42:$AK$396</definedName>
    <definedName name="AcctTS0">'[7]Func Study'!$H$1686</definedName>
    <definedName name="Acq1Plant">'[9]Acquisition Inputs'!$C$8</definedName>
    <definedName name="Acq2Plant">'[9]Acquisition Inputs'!$C$70</definedName>
    <definedName name="ActualROR">'[10]G+T+D+R+M'!$H$61</definedName>
    <definedName name="ADJPTDCE.T">[4]INTERNAL!$A$31:$IV$33</definedName>
    <definedName name="Adjs2avg">[11]Inputs!$L$255:'[11]Inputs'!$T$505</definedName>
    <definedName name="After_Tax_Cash_Discount">'[12]Assumptions (Input)'!$D$37</definedName>
    <definedName name="afudc_flag">'[12]Assumptions (Input)'!$B$13</definedName>
    <definedName name="ANCIL">[4]EXTERNAL!$A$163:$IV$165</definedName>
    <definedName name="Apr04AMA">[1]BS!$AG$7:$AG$3582</definedName>
    <definedName name="APR09AMA">[2]BS!$AN$7:$AN$1725</definedName>
    <definedName name="Apr10AMA">[2]BS!$AZ$7:$AZ$1726</definedName>
    <definedName name="aquila_lookup">'[13]Cabot Gas Replacement'!$B$8:$F$16</definedName>
    <definedName name="AS2DocOpenMode">"AS2DocumentEdit"</definedName>
    <definedName name="Assessment_Rate">'[12]Assumptions (Input)'!$B$7</definedName>
    <definedName name="Asset_Class_Switch">[14]Assumptions!$D$5</definedName>
    <definedName name="Aug04AMA">[1]BS!$AK$7:$AK$3582</definedName>
    <definedName name="Aug09AMA">[2]BS!$AR$7:$AR$1726</definedName>
    <definedName name="Aurora_Prices">"Monthly Price Summary'!$C$4:$H$63"</definedName>
    <definedName name="AvgFactors">[8]Factors!$B$3:$P$99</definedName>
    <definedName name="Beg_Unb_KWHs">[15]LeadSht!$L$10</definedName>
    <definedName name="BOOK_LIFE">'[16]Lvl FCR'!$G$10</definedName>
    <definedName name="BPAX">[4]EXTERNAL!$A$121:$IV$123</definedName>
    <definedName name="Button_1">"TradeSummary_Ken_Finicle_List"</definedName>
    <definedName name="CAE.T">[4]INTERNAL!$A$34:$IV$36</definedName>
    <definedName name="CAES1.T">[4]INTERNAL!$A$37:$IV$39</definedName>
    <definedName name="cap">[17]Readings!$B$2</definedName>
    <definedName name="Capital_Inflation">'[12]Assumptions (Input)'!$B$11</definedName>
    <definedName name="CASE">[18]INPUTS!$C$11</definedName>
    <definedName name="Case_Name">'[19]KJB-6,13 Cmn Adj'!$B$8</definedName>
    <definedName name="CaseDescription">'[9]Dispatch Cases'!$C$11</definedName>
    <definedName name="CBWorkbookPriority">-2060790043</definedName>
    <definedName name="CCGT_HeatRate">[9]Assumptions!$H$23</definedName>
    <definedName name="CCGTPrice">[9]Assumptions!$H$22</definedName>
    <definedName name="CL_RT2">'[20]Transp Data'!$A$6:$C$81</definedName>
    <definedName name="Close_Date">'[12]Capital Projects(Input)'!$D$7:$D$53</definedName>
    <definedName name="Construction_OH">'[21]Virtual 49 Back-Up'!$E$54</definedName>
    <definedName name="ConversionFactor">[9]Assumptions!$I$65</definedName>
    <definedName name="COSFacVal">[7]Inputs!$R$5</definedName>
    <definedName name="CurrQtr">'[22]Inc Stmt'!$AJ$222</definedName>
    <definedName name="CUS">[4]CLASSIFIERS!$A$6:$IV$6</definedName>
    <definedName name="CUST_1">[4]EXTERNAL!$A$22:$IV$24</definedName>
    <definedName name="CUST_4">[4]EXTERNAL!$A$25:$IV$27</definedName>
    <definedName name="CUST_5">[4]EXTERNAL!$A$28:$IV$30</definedName>
    <definedName name="CUST_6">[4]EXTERNAL!$A$31:$IV$33</definedName>
    <definedName name="D108.05.T">[4]INTERNAL!$A$22:$IV$24</definedName>
    <definedName name="D108.10.T">[4]INTERNAL!$A$25:$IV$27</definedName>
    <definedName name="D361.T">[4]INTERNAL!$A$4:$IV$6</definedName>
    <definedName name="D362.T">[4]INTERNAL!$A$7:$IV$9</definedName>
    <definedName name="D364.T">[4]INTERNAL!$A$10:$IV$12</definedName>
    <definedName name="D366.T">[4]INTERNAL!$A$13:$IV$15</definedName>
    <definedName name="D368.T">[4]INTERNAL!$A$16:$IV$18</definedName>
    <definedName name="D370.T">[4]INTERNAL!$A$19:$IV$21</definedName>
    <definedName name="D372.T">[4]INTERNAL!$A$28:$IV$30</definedName>
    <definedName name="Data">'[23]Mix Variance'!$B$1:$N$31</definedName>
    <definedName name="Data.Avg">'[22]Avg Amts'!$A$5:$BP$34</definedName>
    <definedName name="Data.Qtrs.Avg">'[22]Avg Amts'!$A$5:$IV$5</definedName>
    <definedName name="data1">'[24]Mix Variance'!$O$5:$T$25</definedName>
    <definedName name="DebtPerc">[9]Assumptions!$I$58</definedName>
    <definedName name="Dec03AMA">[3]BS!$AJ$7:$AJ$3582</definedName>
    <definedName name="Dec04AMA">[1]BS!$AO$7:$AO$3582</definedName>
    <definedName name="Dec08AMA">[2]BS!$AJ$7:$AJ$1726</definedName>
    <definedName name="Dec09AMA">[2]BS!$AV$7:$AV$1726</definedName>
    <definedName name="DEM">[4]CLASSIFIERS!$A$4:$IV$4</definedName>
    <definedName name="DEM_1">[4]EXTERNAL!$A$7:$IV$9</definedName>
    <definedName name="DEM_12CP">[4]EXTERNAL!$A$118:$IV$120</definedName>
    <definedName name="DEM_12NCP_P">[4]EXTERNAL!$A$187:$IV$189</definedName>
    <definedName name="DEM_12NCP_S">[4]EXTERNAL!$A$190:$IV$192</definedName>
    <definedName name="DEM_12NCP1">[4]EXTERNAL!$A$139:$IV$141</definedName>
    <definedName name="DEM_12NCP2">[4]EXTERNAL!$A$130:$IV$132</definedName>
    <definedName name="DEM_1A">[4]EXTERNAL!$A$115:$IV$117</definedName>
    <definedName name="DEM_2A">[4]EXTERNAL!$A$148:$IV$150</definedName>
    <definedName name="DEM_3A">[4]EXTERNAL!$A$199:$IV$201</definedName>
    <definedName name="DEM_3B">[4]EXTERNAL!$A$196:$IV$198</definedName>
    <definedName name="Demand2">[25]Inputs!$D$11</definedName>
    <definedName name="DES1.T">[4]INTERNAL!$A$40:$IV$42</definedName>
    <definedName name="DES2.T">[4]INTERNAL!$A$43:$IV$45</definedName>
    <definedName name="DF_HeatRate">[9]Assumptions!$L$23</definedName>
    <definedName name="DIR_40">[4]EXTERNAL!$A$193:$IV$195</definedName>
    <definedName name="DIR_449">[4]EXTERNAL!$A$127:$IV$129</definedName>
    <definedName name="DIR_449_ENERGY">[4]EXTERNAL!$A$160:$IV$162</definedName>
    <definedName name="DIR_449_HV">[4]EXTERNAL!$A$157:$IV$159</definedName>
    <definedName name="DIR_449_OATT">[4]EXTERNAL!$A$166:$IV$168</definedName>
    <definedName name="DIR_RESALE">[4]EXTERNAL!$A$124:$IV$126</definedName>
    <definedName name="DIR_RESALE_LARGE">[4]EXTERNAL!$A$154:$IV$156</definedName>
    <definedName name="DIR_RESALE_SMALL">[4]EXTERNAL!$A$151:$IV$153</definedName>
    <definedName name="DIR108.09">[4]EXTERNAL!$A$106:$IV$108</definedName>
    <definedName name="DIR235.00">[4]EXTERNAL!$A$85:$IV$87</definedName>
    <definedName name="DIR360.01">[4]EXTERNAL!$A$37:$IV$39</definedName>
    <definedName name="DIR361.01">[4]EXTERNAL!$A$40:$IV$42</definedName>
    <definedName name="DIR362.01">[4]EXTERNAL!$A$43:$IV$45</definedName>
    <definedName name="DIR364.01">[4]EXTERNAL!$A$46:$IV$48</definedName>
    <definedName name="DIR366.01">[4]EXTERNAL!$A$49:$IV$51</definedName>
    <definedName name="DIR368.03">[4]EXTERNAL!$A$55:$IV$57</definedName>
    <definedName name="DIR368.03C">[4]EXTERNAL!$A$52:$IV$54</definedName>
    <definedName name="DIR372.00">[4]EXTERNAL!$A$58:$IV$60</definedName>
    <definedName name="DIR373.00">[4]EXTERNAL!$A$61:$IV$63</definedName>
    <definedName name="DIR450.01">[4]EXTERNAL!$A$10:$IV$12</definedName>
    <definedName name="DIR450.02">[4]EXTERNAL!$A$184:$IV$186</definedName>
    <definedName name="DIR451.02">[4]EXTERNAL!$A$70:$IV$72</definedName>
    <definedName name="DIR451.03">[4]EXTERNAL!$A$136:$IV$138</definedName>
    <definedName name="DIR451.05">[4]EXTERNAL!$A$76:$IV$78</definedName>
    <definedName name="DIR451.06">[4]EXTERNAL!$A$109:$IV$111</definedName>
    <definedName name="DIR451.07">[4]EXTERNAL!$A$133:$IV$135</definedName>
    <definedName name="DIR454.04">[4]EXTERNAL!$A$73:$IV$75</definedName>
    <definedName name="DIR556.01">[4]EXTERNAL!$A$175:$IV$177</definedName>
    <definedName name="DIR565.02">[4]EXTERNAL!$A$178:$IV$180</definedName>
    <definedName name="DIR908.01">[4]EXTERNAL!$A$172:$IV$174</definedName>
    <definedName name="DIR920.01">[4]EXTERNAL!$A$181:$IV$183</definedName>
    <definedName name="Dis">'[7]Func Study'!$AB$250</definedName>
    <definedName name="Discount_for_Revenue_Reqmt">'[26]Assumptions of Purchase'!$B$45</definedName>
    <definedName name="DisFac">'[7]Func Dist Factor Table'!$A$11:$G$25</definedName>
    <definedName name="DocketNumber">'[27]JHS-4'!$AP$2</definedName>
    <definedName name="DP.T">[4]INTERNAL!$A$46:$IV$48</definedName>
    <definedName name="EBFIT.T">[4]INTERNAL!$A$88:$IV$90</definedName>
    <definedName name="EffTax">[18]INPUTS!$F$36</definedName>
    <definedName name="Electric_Prices">'[28]Monthly Price Summary'!$B$4:$E$27</definedName>
    <definedName name="ElRBLine">[1]BS!$AQ$7:$AQ$3303</definedName>
    <definedName name="EndDate">[9]Assumptions!$C$11</definedName>
    <definedName name="ENERGY_1">[4]EXTERNAL!$A$4:$IV$6</definedName>
    <definedName name="ENERGY_2">[4]EXTERNAL!$A$145:$IV$147</definedName>
    <definedName name="Engy">[10]Inputs!$D$9</definedName>
    <definedName name="Engy2">[25]Inputs!$D$12</definedName>
    <definedName name="EPIS.T">[4]INTERNAL!$A$49:$IV$51</definedName>
    <definedName name="Escalator">1.025</definedName>
    <definedName name="Exhibit_No.______MJS_4">'[6]MJS-4'!$O$3</definedName>
    <definedName name="Exhibit_No.______MJS_5">'[6]MJS-5'!$E$3</definedName>
    <definedName name="Exhibit_No.______MJS_6">'[6]MJS-6'!$F$3</definedName>
    <definedName name="Factorck">'[7]COS Factor Table'!$O$15:$O$113</definedName>
    <definedName name="FactorType">[8]Variables!$AK$2:$AL$12</definedName>
    <definedName name="FactSum">'[7]COS Factor Table'!$A$14:$O$113</definedName>
    <definedName name="FCR">'[21]Virtual 49 Back-Up'!$B$20</definedName>
    <definedName name="Feb04AMA">[1]BS!$AE$7:$AE$3582</definedName>
    <definedName name="Feb09AMA">[2]BS!$AL$7:$AL$1725</definedName>
    <definedName name="Feb10AMA">[2]BS!$AX$7:$AX$1726</definedName>
    <definedName name="Fed_Cap_Tax">[29]Inputs!$E$112</definedName>
    <definedName name="FedTaxRate">[9]Assumptions!$C$33</definedName>
    <definedName name="FERC_Lookup">'[30]Map Table'!$E$2:$F$58</definedName>
    <definedName name="FIT">'[31]ROR &amp; CONV FACTOR'!$J$20</definedName>
    <definedName name="FIT_Tax_Rate">'[12]Assumptions (Input)'!$B$5</definedName>
    <definedName name="FranchiseTax">[11]Variables!$D$26</definedName>
    <definedName name="FTAX">[18]INPUTS!$F$35</definedName>
    <definedName name="Func">'[7]Func Factor Table'!$A$10:$H$77</definedName>
    <definedName name="Function">'[7]Func Study'!$AB$250</definedName>
    <definedName name="GasRBLine">[1]BS!$AS$7:$AS$3631</definedName>
    <definedName name="GasWC_LineItem">[1]BS!$AR$7:$AR$3631</definedName>
    <definedName name="GP.T">[4]INTERNAL!$A$52:$IV$54</definedName>
    <definedName name="HTML_CodePage">1252</definedName>
    <definedName name="HTML_Control" localSheetId="18">{"'Sheet1'!$A$1:$J$121"}</definedName>
    <definedName name="HTML_Control" localSheetId="0">{"'Sheet1'!$A$1:$J$121"}</definedName>
    <definedName name="HTML_Control" localSheetId="4">{"'Sheet1'!$A$1:$J$121"}</definedName>
    <definedName name="HTML_Control">{"'Sheet1'!$A$1:$J$121"}</definedName>
    <definedName name="HTML_Description">""</definedName>
    <definedName name="HTML_Email">""</definedName>
    <definedName name="HTML_Header">"Sheet1"</definedName>
    <definedName name="HTML_LastUpdate">"10/21/99"</definedName>
    <definedName name="HTML_LineAfter">FALSE</definedName>
    <definedName name="HTML_LineBefore">FALSE</definedName>
    <definedName name="HTML_Name">"Paulette Peoples"</definedName>
    <definedName name="HTML_OBDlg2">TRUE</definedName>
    <definedName name="HTML_OBDlg4">TRUE</definedName>
    <definedName name="HTML_OS">0</definedName>
    <definedName name="HTML_PathFile">"\\Bhincres01\groups\Mkt_Dev\EXECMKTR\RIGS\RigBible\Web NA.htm"</definedName>
    <definedName name="HTML_Title">"Total North America"</definedName>
    <definedName name="IBFIT.T">[4]INTERNAL!$A$85:$IV$87</definedName>
    <definedName name="inctaxrate">0.4</definedName>
    <definedName name="Insurance_Rate">'[12]Assumptions (Input)'!$B$9</definedName>
    <definedName name="IQ_ACCOUNT_CHANGE">"c1449"</definedName>
    <definedName name="IQ_ACCOUNTS_PAY">"c1343"</definedName>
    <definedName name="IQ_ACCR_INT_PAY">"c1"</definedName>
    <definedName name="IQ_ACCR_INT_PAY_CF">"c2"</definedName>
    <definedName name="IQ_ACCR_INT_RECEIV">"c3"</definedName>
    <definedName name="IQ_ACCR_INT_RECEIV_CF">"c4"</definedName>
    <definedName name="IQ_ACCRUED_EXP">"c1341"</definedName>
    <definedName name="IQ_ACCT_RECV_10YR_ANN_GROWTH">"c1924"</definedName>
    <definedName name="IQ_ACCT_RECV_1YR_ANN_GROWTH">"c1919"</definedName>
    <definedName name="IQ_ACCT_RECV_2YR_ANN_GROWTH">"c1920"</definedName>
    <definedName name="IQ_ACCT_RECV_3YR_ANN_GROWTH">"c1921"</definedName>
    <definedName name="IQ_ACCT_RECV_5YR_ANN_GROWTH">"c1922"</definedName>
    <definedName name="IQ_ACCT_RECV_7YR_ANN_GROWTH">"c1923"</definedName>
    <definedName name="IQ_ACCUM_DEP">"c1340"</definedName>
    <definedName name="IQ_ACCUMULATED_PENSION_OBLIGATION">"c2244"</definedName>
    <definedName name="IQ_ACCUMULATED_PENSION_OBLIGATION_DOMESTIC">"c2657"</definedName>
    <definedName name="IQ_ACCUMULATED_PENSION_OBLIGATION_FOREIGN">"c2665"</definedName>
    <definedName name="IQ_ACQ_COST_SUB">"c2125"</definedName>
    <definedName name="IQ_ACQ_COSTS_CAPITALIZED">"c5"</definedName>
    <definedName name="IQ_ACQUIRE_REAL_ESTATE_CF">"c6"</definedName>
    <definedName name="IQ_ACQUISITION_RE_ASSETS">"c1628"</definedName>
    <definedName name="IQ_AD">"c7"</definedName>
    <definedName name="IQ_ADD_PAID_IN">"c1344"</definedName>
    <definedName name="IQ_ADJ_AVG_BANK_ASSETS">"c2671"</definedName>
    <definedName name="IQ_ADMIN_RATIO">"c2784"</definedName>
    <definedName name="IQ_ADVERTISING">"c2246"</definedName>
    <definedName name="IQ_ADVERTISING_MARKETING">"c1566"</definedName>
    <definedName name="IQ_AE">"c8"</definedName>
    <definedName name="IQ_AE_BNK">"c9"</definedName>
    <definedName name="IQ_AE_BR">"c10"</definedName>
    <definedName name="IQ_AE_FIN">"c11"</definedName>
    <definedName name="IQ_AE_INS">"c12"</definedName>
    <definedName name="IQ_AE_REIT">"c13"</definedName>
    <definedName name="IQ_AE_UTI">"c14"</definedName>
    <definedName name="IQ_AH_EARNED">"c2744"</definedName>
    <definedName name="IQ_AH_POLICY_BENEFITS_EXP">"c2789"</definedName>
    <definedName name="IQ_AIR_AIRPLANES_NOT_IN_SERVICE">"c2842"</definedName>
    <definedName name="IQ_AIR_AIRPLANES_SUBLEASED">"c2841"</definedName>
    <definedName name="IQ_AIR_ASK">"c2813"</definedName>
    <definedName name="IQ_AIR_ASK_INCREASE">"c2826"</definedName>
    <definedName name="IQ_AIR_ASM">"c2812"</definedName>
    <definedName name="IQ_AIR_ASM_INCREASE">"c2825"</definedName>
    <definedName name="IQ_AIR_AVG_AGE">"c2843"</definedName>
    <definedName name="IQ_AIR_BREAK_EVEN_FACTOR">"c2822"</definedName>
    <definedName name="IQ_AIR_CAPITAL_LEASE">"c2833"</definedName>
    <definedName name="IQ_AIR_COMPLETION_FACTOR">"c2824"</definedName>
    <definedName name="IQ_AIR_ENPLANED_PSGRS">"c2809"</definedName>
    <definedName name="IQ_AIR_FUEL_CONSUMED">"c2806"</definedName>
    <definedName name="IQ_AIR_FUEL_CONSUMED_L">"c2807"</definedName>
    <definedName name="IQ_AIR_FUEL_COST">"c2803"</definedName>
    <definedName name="IQ_AIR_FUEL_COST_L">"c2804"</definedName>
    <definedName name="IQ_AIR_FUEL_EXP">"c2802"</definedName>
    <definedName name="IQ_AIR_FUEL_EXP_PERCENT">"c2805"</definedName>
    <definedName name="IQ_AIR_LEASED">"c2835"</definedName>
    <definedName name="IQ_AIR_LOAD_FACTOR">"c2823"</definedName>
    <definedName name="IQ_AIR_NEW_AIRPLANES">"c2839"</definedName>
    <definedName name="IQ_AIR_OPER_EXP_ASK">"c2821"</definedName>
    <definedName name="IQ_AIR_OPER_EXP_ASM">"c2820"</definedName>
    <definedName name="IQ_AIR_OPER_LEASE">"c2834"</definedName>
    <definedName name="IQ_AIR_OPER_REV_YIELD_ASK">"c2819"</definedName>
    <definedName name="IQ_AIR_OPER_REV_YIELD_ASM">"c2818"</definedName>
    <definedName name="IQ_AIR_OPTIONS">"c2837"</definedName>
    <definedName name="IQ_AIR_ORDERS">"c2836"</definedName>
    <definedName name="IQ_AIR_OWNED">"c2832"</definedName>
    <definedName name="IQ_AIR_PSGR_REV_YIELD_ASK">"c2817"</definedName>
    <definedName name="IQ_AIR_PSGR_REV_YIELD_ASM">"c2816"</definedName>
    <definedName name="IQ_AIR_PSGR_REV_YIELD_RPK">"c2815"</definedName>
    <definedName name="IQ_AIR_PSGR_REV_YIELD_RPM">"c2814"</definedName>
    <definedName name="IQ_AIR_PURCHASE_RIGHTS">"c2838"</definedName>
    <definedName name="IQ_AIR_RETIRED_AIRPLANES">"c2840"</definedName>
    <definedName name="IQ_AIR_REV_PSGRS_CARRIED">"c2808"</definedName>
    <definedName name="IQ_AIR_REV_SCHEDULED_SERVICE">"c2830"</definedName>
    <definedName name="IQ_AIR_RPK">"c2811"</definedName>
    <definedName name="IQ_AIR_RPM">"c2810"</definedName>
    <definedName name="IQ_AIR_STAGE_LENGTH">"c2828"</definedName>
    <definedName name="IQ_AIR_STAGE_LENGTH_KM">"c2829"</definedName>
    <definedName name="IQ_AIR_TOTAL">"c2831"</definedName>
    <definedName name="IQ_AIR_UTILIZATION">"c2827"</definedName>
    <definedName name="IQ_ALLOW_BORROW_CONST">"c15"</definedName>
    <definedName name="IQ_ALLOW_CONST">"c1342"</definedName>
    <definedName name="IQ_ALLOW_DOUBT_ACCT">"c2092"</definedName>
    <definedName name="IQ_ALLOW_EQUITY_CONST">"c16"</definedName>
    <definedName name="IQ_ALLOW_LL">"c17"</definedName>
    <definedName name="IQ_ALLOWANCE_10YR_ANN_GROWTH">"c18"</definedName>
    <definedName name="IQ_ALLOWANCE_1YR_ANN_GROWTH">"c19"</definedName>
    <definedName name="IQ_ALLOWANCE_2YR_ANN_GROWTH">"c20"</definedName>
    <definedName name="IQ_ALLOWANCE_3YR_ANN_GROWTH">"c21"</definedName>
    <definedName name="IQ_ALLOWANCE_5YR_ANN_GROWTH">"c22"</definedName>
    <definedName name="IQ_ALLOWANCE_7YR_ANN_GROWTH">"c23"</definedName>
    <definedName name="IQ_ALLOWANCE_CHARGE_OFFS">"c24"</definedName>
    <definedName name="IQ_ALLOWANCE_NON_PERF_LOANS">"c25"</definedName>
    <definedName name="IQ_ALLOWANCE_TOTAL_LOANS">"c26"</definedName>
    <definedName name="IQ_AMORTIZATION">"c1591"</definedName>
    <definedName name="IQ_ANNU_DISTRIBUTION_UNIT">"c3004"</definedName>
    <definedName name="IQ_ANNUALIZED_DIVIDEND">"c1579"</definedName>
    <definedName name="IQ_ANNUITY_LIAB">"c27"</definedName>
    <definedName name="IQ_ANNUITY_PAY">"c28"</definedName>
    <definedName name="IQ_ANNUITY_POLICY_EXP">"c29"</definedName>
    <definedName name="IQ_ANNUITY_REC">"c30"</definedName>
    <definedName name="IQ_ANNUITY_REV">"c31"</definedName>
    <definedName name="IQ_AP">"c32"</definedName>
    <definedName name="IQ_AP_BNK">"c33"</definedName>
    <definedName name="IQ_AP_BR">"c34"</definedName>
    <definedName name="IQ_AP_FIN">"c35"</definedName>
    <definedName name="IQ_AP_INS">"c36"</definedName>
    <definedName name="IQ_AP_REIT">"c37"</definedName>
    <definedName name="IQ_AP_UTI">"c38"</definedName>
    <definedName name="IQ_APIC">"c39"</definedName>
    <definedName name="IQ_AR">"c40"</definedName>
    <definedName name="IQ_AR_BR">"c41"</definedName>
    <definedName name="IQ_AR_LT">"c42"</definedName>
    <definedName name="IQ_AR_REIT">"c43"</definedName>
    <definedName name="IQ_AR_TURNS">"c44"</definedName>
    <definedName name="IQ_AR_UTI">"c45"</definedName>
    <definedName name="IQ_ARPU">"c2126"</definedName>
    <definedName name="IQ_ASSET_MGMT_FEE">"c46"</definedName>
    <definedName name="IQ_ASSET_TURNS">"c47"</definedName>
    <definedName name="IQ_ASSET_WRITEDOWN">"c48"</definedName>
    <definedName name="IQ_ASSET_WRITEDOWN_BNK">"c49"</definedName>
    <definedName name="IQ_ASSET_WRITEDOWN_BR">"c50"</definedName>
    <definedName name="IQ_ASSET_WRITEDOWN_CF">"c51"</definedName>
    <definedName name="IQ_ASSET_WRITEDOWN_CF_BNK">"c52"</definedName>
    <definedName name="IQ_ASSET_WRITEDOWN_CF_BR">"c53"</definedName>
    <definedName name="IQ_ASSET_WRITEDOWN_CF_FIN">"c54"</definedName>
    <definedName name="IQ_ASSET_WRITEDOWN_CF_INS">"c55"</definedName>
    <definedName name="IQ_ASSET_WRITEDOWN_CF_REIT">"c56"</definedName>
    <definedName name="IQ_ASSET_WRITEDOWN_CF_UTI">"c57"</definedName>
    <definedName name="IQ_ASSET_WRITEDOWN_FIN">"c58"</definedName>
    <definedName name="IQ_ASSET_WRITEDOWN_INS">"c59"</definedName>
    <definedName name="IQ_ASSET_WRITEDOWN_REIT">"c60"</definedName>
    <definedName name="IQ_ASSET_WRITEDOWN_UTI">"c61"</definedName>
    <definedName name="IQ_ASSETS_CAP_LEASE_DEPR">"c2068"</definedName>
    <definedName name="IQ_ASSETS_CAP_LEASE_GROSS">"c2069"</definedName>
    <definedName name="IQ_ASSETS_OPER_LEASE_DEPR">"c2070"</definedName>
    <definedName name="IQ_ASSETS_OPER_LEASE_GROSS">"c2071"</definedName>
    <definedName name="IQ_ASSUMED_AH_EARNED">"c2741"</definedName>
    <definedName name="IQ_ASSUMED_EARNED">"c2731"</definedName>
    <definedName name="IQ_ASSUMED_LIFE_EARNED">"c2736"</definedName>
    <definedName name="IQ_ASSUMED_LIFE_IN_FORCE">"c2766"</definedName>
    <definedName name="IQ_ASSUMED_PC_EARNED">"c2746"</definedName>
    <definedName name="IQ_ASSUMED_WRITTEN">"c2725"</definedName>
    <definedName name="IQ_AUDITOR_NAME">"c1539"</definedName>
    <definedName name="IQ_AUDITOR_OPINION">"c1540"</definedName>
    <definedName name="IQ_AUTO_WRITTEN">"c62"</definedName>
    <definedName name="IQ_AVG_BANK_ASSETS">"c2072"</definedName>
    <definedName name="IQ_AVG_BANK_LOANS">"c2073"</definedName>
    <definedName name="IQ_AVG_BROKER_REC">"c63"</definedName>
    <definedName name="IQ_AVG_BROKER_REC_NO">"c64"</definedName>
    <definedName name="IQ_AVG_DAILY_VOL">"c65"</definedName>
    <definedName name="IQ_AVG_INT_BEAR_LIAB">"c66"</definedName>
    <definedName name="IQ_AVG_INT_BEAR_LIAB_10YR_ANN_GROWTH">"c67"</definedName>
    <definedName name="IQ_AVG_INT_BEAR_LIAB_1YR_ANN_GROWTH">"c68"</definedName>
    <definedName name="IQ_AVG_INT_BEAR_LIAB_2YR_ANN_GROWTH">"c69"</definedName>
    <definedName name="IQ_AVG_INT_BEAR_LIAB_3YR_ANN_GROWTH">"c70"</definedName>
    <definedName name="IQ_AVG_INT_BEAR_LIAB_5YR_ANN_GROWTH">"c71"</definedName>
    <definedName name="IQ_AVG_INT_BEAR_LIAB_7YR_ANN_GROWTH">"c72"</definedName>
    <definedName name="IQ_AVG_INT_EARN_ASSETS">"c73"</definedName>
    <definedName name="IQ_AVG_INT_EARN_ASSETS_10YR_ANN_GROWTH">"c74"</definedName>
    <definedName name="IQ_AVG_INT_EARN_ASSETS_1YR_ANN_GROWTH">"c75"</definedName>
    <definedName name="IQ_AVG_INT_EARN_ASSETS_2YR_ANN_GROWTH">"c76"</definedName>
    <definedName name="IQ_AVG_INT_EARN_ASSETS_3YR_ANN_GROWTH">"c77"</definedName>
    <definedName name="IQ_AVG_INT_EARN_ASSETS_5YR_ANN_GROWTH">"c78"</definedName>
    <definedName name="IQ_AVG_INT_EARN_ASSETS_7YR_ANN_GROWTH">"c79"</definedName>
    <definedName name="IQ_AVG_MKTCAP">"c80"</definedName>
    <definedName name="IQ_AVG_PRICE">"c81"</definedName>
    <definedName name="IQ_AVG_SHAREOUTSTANDING">"c83"</definedName>
    <definedName name="IQ_AVG_TEV">"c84"</definedName>
    <definedName name="IQ_AVG_VOLUME">"c1346"</definedName>
    <definedName name="IQ_BANK_DEBT">"c2544"</definedName>
    <definedName name="IQ_BANK_DEBT_PCT">"c2545"</definedName>
    <definedName name="IQ_BASIC_EPS_EXCL">"c85"</definedName>
    <definedName name="IQ_BASIC_EPS_INCL">"c86"</definedName>
    <definedName name="IQ_BASIC_NORMAL_EPS">"c1592"</definedName>
    <definedName name="IQ_BASIC_WEIGHT">"c87"</definedName>
    <definedName name="IQ_BETA">"c2133"</definedName>
    <definedName name="IQ_BETA_1YR">"c1966"</definedName>
    <definedName name="IQ_BETA_1YR_RSQ">"c2132"</definedName>
    <definedName name="IQ_BETA_2YR">"c1965"</definedName>
    <definedName name="IQ_BETA_2YR_RSQ">"c2131"</definedName>
    <definedName name="IQ_BETA_5YR">"c88"</definedName>
    <definedName name="IQ_BETA_5YR_RSQ">"c2130"</definedName>
    <definedName name="IQ_BIG_INT_BEAR_CD">"c89"</definedName>
    <definedName name="IQ_BOARD_MEMBER">"c96"</definedName>
    <definedName name="IQ_BOARD_MEMBER_BACKGROUND">"c2101"</definedName>
    <definedName name="IQ_BOARD_MEMBER_TITLE">"c97"</definedName>
    <definedName name="IQ_BROK_COMISSION">"c98"</definedName>
    <definedName name="IQ_BUILDINGS">"c99"</definedName>
    <definedName name="IQ_BUSINESS_DESCRIPTION">"c322"</definedName>
    <definedName name="IQ_BV_OVER_SHARES">"c1349"</definedName>
    <definedName name="IQ_BV_SHARE">"c100"</definedName>
    <definedName name="IQ_CABLE_ARPU">"c2869"</definedName>
    <definedName name="IQ_CABLE_ARPU_ANALOG">"c2864"</definedName>
    <definedName name="IQ_CABLE_ARPU_BASIC">"c2866"</definedName>
    <definedName name="IQ_CABLE_ARPU_BBAND">"c2867"</definedName>
    <definedName name="IQ_CABLE_ARPU_DIG">"c2865"</definedName>
    <definedName name="IQ_CABLE_ARPU_PHONE">"c2868"</definedName>
    <definedName name="IQ_CABLE_BASIC_PENETRATION">"c2850"</definedName>
    <definedName name="IQ_CABLE_BBAND_PENETRATION">"c2852"</definedName>
    <definedName name="IQ_CABLE_BBAND_PENETRATION_THP">"c2851"</definedName>
    <definedName name="IQ_CABLE_CHURN">"c2874"</definedName>
    <definedName name="IQ_CABLE_CHURN_BASIC">"c2871"</definedName>
    <definedName name="IQ_CABLE_CHURN_BBAND">"c2872"</definedName>
    <definedName name="IQ_CABLE_CHURN_DIG">"c2870"</definedName>
    <definedName name="IQ_CABLE_CHURN_PHONE">"c2873"</definedName>
    <definedName name="IQ_CABLE_HOMES_PER_MILE">"c2849"</definedName>
    <definedName name="IQ_CABLE_HP_BBAND">"c2845"</definedName>
    <definedName name="IQ_CABLE_HP_DIG">"c2844"</definedName>
    <definedName name="IQ_CABLE_HP_PHONE">"c2846"</definedName>
    <definedName name="IQ_CABLE_MILES_PASSED">"c2848"</definedName>
    <definedName name="IQ_CABLE_OTHER_REV">"c2882"</definedName>
    <definedName name="IQ_CABLE_PHONE_PENETRATION">"c2853"</definedName>
    <definedName name="IQ_CABLE_PROGRAMMING_COSTS">"c2884"</definedName>
    <definedName name="IQ_CABLE_REV_ADVERT">"c2880"</definedName>
    <definedName name="IQ_CABLE_REV_ANALOG">"c2875"</definedName>
    <definedName name="IQ_CABLE_REV_BASIC">"c2877"</definedName>
    <definedName name="IQ_CABLE_REV_BBAND">"c2878"</definedName>
    <definedName name="IQ_CABLE_REV_COMMERCIAL">"c2881"</definedName>
    <definedName name="IQ_CABLE_REV_DIG">"c2876"</definedName>
    <definedName name="IQ_CABLE_REV_PHONE">"c2879"</definedName>
    <definedName name="IQ_CABLE_RGU">"c2863"</definedName>
    <definedName name="IQ_CABLE_SUBS_ANALOG">"c2855"</definedName>
    <definedName name="IQ_CABLE_SUBS_BASIC">"c2857"</definedName>
    <definedName name="IQ_CABLE_SUBS_BBAND">"c2858"</definedName>
    <definedName name="IQ_CABLE_SUBS_BUNDLED">"c2861"</definedName>
    <definedName name="IQ_CABLE_SUBS_DIG">"c2856"</definedName>
    <definedName name="IQ_CABLE_SUBS_NON_VIDEO">"c2860"</definedName>
    <definedName name="IQ_CABLE_SUBS_PHONE">"c2859"</definedName>
    <definedName name="IQ_CABLE_SUBS_TOTAL">"c2862"</definedName>
    <definedName name="IQ_CABLE_THP">"c2847"</definedName>
    <definedName name="IQ_CABLE_TOTAL_PENETRATION">"c2854"</definedName>
    <definedName name="IQ_CABLE_TOTAL_REV">"c2883"</definedName>
    <definedName name="IQ_CAL_Q">"c101"</definedName>
    <definedName name="IQ_CAL_Y">"c102"</definedName>
    <definedName name="IQ_CAPEX">"c103"</definedName>
    <definedName name="IQ_CAPEX_10YR_ANN_GROWTH">"c104"</definedName>
    <definedName name="IQ_CAPEX_1YR_ANN_GROWTH">"c105"</definedName>
    <definedName name="IQ_CAPEX_2YR_ANN_GROWTH">"c106"</definedName>
    <definedName name="IQ_CAPEX_3YR_ANN_GROWTH">"c107"</definedName>
    <definedName name="IQ_CAPEX_5YR_ANN_GROWTH">"c108"</definedName>
    <definedName name="IQ_CAPEX_7YR_ANN_GROWTH">"c109"</definedName>
    <definedName name="IQ_CAPEX_BNK">"c110"</definedName>
    <definedName name="IQ_CAPEX_BR">"c111"</definedName>
    <definedName name="IQ_CAPEX_FIN">"c112"</definedName>
    <definedName name="IQ_CAPEX_INS">"c113"</definedName>
    <definedName name="IQ_CAPEX_UTI">"c114"</definedName>
    <definedName name="IQ_CAPITAL_LEASE">"c1350"</definedName>
    <definedName name="IQ_CAPITAL_LEASES">"c115"</definedName>
    <definedName name="IQ_CAPITAL_LEASES_TOTAL">"c3031"</definedName>
    <definedName name="IQ_CAPITAL_LEASES_TOTAL_PCT">"c2506"</definedName>
    <definedName name="IQ_CAPITALIZED_INTEREST">"c2076"</definedName>
    <definedName name="IQ_CASH">"c1458"</definedName>
    <definedName name="IQ_CASH_ACQUIRE_CF">"c116"</definedName>
    <definedName name="IQ_CASH_CONVERSION">"c117"</definedName>
    <definedName name="IQ_CASH_DUE_BANKS">"c1351"</definedName>
    <definedName name="IQ_CASH_EQUIV">"c118"</definedName>
    <definedName name="IQ_CASH_FINAN">"c119"</definedName>
    <definedName name="IQ_CASH_INTEREST">"c120"</definedName>
    <definedName name="IQ_CASH_INVEST">"c121"</definedName>
    <definedName name="IQ_CASH_OPER">"c122"</definedName>
    <definedName name="IQ_CASH_SEGREG">"c123"</definedName>
    <definedName name="IQ_CASH_SHARE">"c1911"</definedName>
    <definedName name="IQ_CASH_ST">"c1355"</definedName>
    <definedName name="IQ_CASH_ST_INVEST">"c124"</definedName>
    <definedName name="IQ_CASH_TAXES">"c125"</definedName>
    <definedName name="IQ_CEDED_AH_EARNED">"c2743"</definedName>
    <definedName name="IQ_CEDED_CLAIM_EXP_INCUR">"c2756"</definedName>
    <definedName name="IQ_CEDED_CLAIM_EXP_PAID">"c2759"</definedName>
    <definedName name="IQ_CEDED_CLAIM_EXP_RES">"c2753"</definedName>
    <definedName name="IQ_CEDED_EARNED">"c2733"</definedName>
    <definedName name="IQ_CEDED_LIFE_EARNED">"c2738"</definedName>
    <definedName name="IQ_CEDED_LIFE_IN_FORCE">"c2768"</definedName>
    <definedName name="IQ_CEDED_PC_EARNED">"c2748"</definedName>
    <definedName name="IQ_CEDED_WRITTEN">"c2727"</definedName>
    <definedName name="IQ_CFO_10YR_ANN_GROWTH">"c126"</definedName>
    <definedName name="IQ_CFO_1YR_ANN_GROWTH">"c127"</definedName>
    <definedName name="IQ_CFO_2YR_ANN_GROWTH">"c128"</definedName>
    <definedName name="IQ_CFO_3YR_ANN_GROWTH">"c129"</definedName>
    <definedName name="IQ_CFO_5YR_ANN_GROWTH">"c130"</definedName>
    <definedName name="IQ_CFO_7YR_ANN_GROWTH">"c131"</definedName>
    <definedName name="IQ_CFO_CURRENT_LIAB">"c132"</definedName>
    <definedName name="IQ_CFPS_ACT_OR_EST">"c2217"</definedName>
    <definedName name="IQ_CFPS_EST">"c1667"</definedName>
    <definedName name="IQ_CFPS_HIGH_EST">"c1669"</definedName>
    <definedName name="IQ_CFPS_LOW_EST">"c1670"</definedName>
    <definedName name="IQ_CFPS_MEDIAN_EST">"c1668"</definedName>
    <definedName name="IQ_CFPS_NUM_EST">"c1671"</definedName>
    <definedName name="IQ_CFPS_STDDEV_EST">"c1672"</definedName>
    <definedName name="IQ_CHANGE_AP">"c133"</definedName>
    <definedName name="IQ_CHANGE_AP_BNK">"c134"</definedName>
    <definedName name="IQ_CHANGE_AP_BR">"c135"</definedName>
    <definedName name="IQ_CHANGE_AP_FIN">"c136"</definedName>
    <definedName name="IQ_CHANGE_AP_INS">"c137"</definedName>
    <definedName name="IQ_CHANGE_AP_REIT">"c138"</definedName>
    <definedName name="IQ_CHANGE_AP_UTI">"c139"</definedName>
    <definedName name="IQ_CHANGE_AR">"c140"</definedName>
    <definedName name="IQ_CHANGE_AR_BNK">"c141"</definedName>
    <definedName name="IQ_CHANGE_AR_BR">"c142"</definedName>
    <definedName name="IQ_CHANGE_AR_FIN">"c143"</definedName>
    <definedName name="IQ_CHANGE_AR_INS">"c144"</definedName>
    <definedName name="IQ_CHANGE_AR_REIT">"c145"</definedName>
    <definedName name="IQ_CHANGE_AR_UTI">"c146"</definedName>
    <definedName name="IQ_CHANGE_DEF_TAX">"c147"</definedName>
    <definedName name="IQ_CHANGE_DEPOSIT_ACCT">"c148"</definedName>
    <definedName name="IQ_CHANGE_INC_TAX">"c149"</definedName>
    <definedName name="IQ_CHANGE_INS_RES_LIAB">"c150"</definedName>
    <definedName name="IQ_CHANGE_INVENTORY">"c151"</definedName>
    <definedName name="IQ_CHANGE_NET_WORKING_CAPITAL">"c1909"</definedName>
    <definedName name="IQ_CHANGE_OTHER_WORK_CAP">"c152"</definedName>
    <definedName name="IQ_CHANGE_OTHER_WORK_CAP_BNK">"c153"</definedName>
    <definedName name="IQ_CHANGE_OTHER_WORK_CAP_BR">"c154"</definedName>
    <definedName name="IQ_CHANGE_OTHER_WORK_CAP_FIN">"c155"</definedName>
    <definedName name="IQ_CHANGE_OTHER_WORK_CAP_INS">"c156"</definedName>
    <definedName name="IQ_CHANGE_OTHER_WORK_CAP_REIT">"c157"</definedName>
    <definedName name="IQ_CHANGE_OTHER_WORK_CAP_UTI">"c158"</definedName>
    <definedName name="IQ_CHANGE_TRADING_ASSETS">"c159"</definedName>
    <definedName name="IQ_CHANGE_UNEARN_REV">"c160"</definedName>
    <definedName name="IQ_CHANGE_WORK_CAP">"c161"</definedName>
    <definedName name="IQ_CHANGES_WORK_CAP">"c1357"</definedName>
    <definedName name="IQ_CHARGE_OFFS_GROSS">"c162"</definedName>
    <definedName name="IQ_CHARGE_OFFS_NET">"c163"</definedName>
    <definedName name="IQ_CHARGE_OFFS_RECOVERED">"c164"</definedName>
    <definedName name="IQ_CHARGE_OFFS_TOTAL_AVG_LOANS">"c165"</definedName>
    <definedName name="IQ_CITY">"c166"</definedName>
    <definedName name="IQ_CL_DUE_AFTER_FIVE">"c167"</definedName>
    <definedName name="IQ_CL_DUE_CY">"c168"</definedName>
    <definedName name="IQ_CL_DUE_CY1">"c169"</definedName>
    <definedName name="IQ_CL_DUE_CY2">"c170"</definedName>
    <definedName name="IQ_CL_DUE_CY3">"c171"</definedName>
    <definedName name="IQ_CL_DUE_CY4">"c172"</definedName>
    <definedName name="IQ_CL_DUE_NEXT_FIVE">"c173"</definedName>
    <definedName name="IQ_CL_OBLIGATION_IMMEDIATE">"c2253"</definedName>
    <definedName name="IQ_CLASSA_OPTIONS_BEG_OS">"c2679"</definedName>
    <definedName name="IQ_CLASSA_OPTIONS_CANCELLED">"c2682"</definedName>
    <definedName name="IQ_CLASSA_OPTIONS_END_OS">"c2683"</definedName>
    <definedName name="IQ_CLASSA_OPTIONS_EXERCISED">"c2681"</definedName>
    <definedName name="IQ_CLASSA_OPTIONS_GRANTED">"c2680"</definedName>
    <definedName name="IQ_CLASSA_OPTIONS_STRIKE_PRICE_OS">"c2684"</definedName>
    <definedName name="IQ_CLASSA_OUTSTANDING_BS_DATE">"c1971"</definedName>
    <definedName name="IQ_CLASSA_OUTSTANDING_FILING_DATE">"c1973"</definedName>
    <definedName name="IQ_CLASSA_STRIKE_PRICE_GRANTED">"c2685"</definedName>
    <definedName name="IQ_CLASSA_WARRANTS_BEG_OS">"c2705"</definedName>
    <definedName name="IQ_CLASSA_WARRANTS_CANCELLED">"c2708"</definedName>
    <definedName name="IQ_CLASSA_WARRANTS_END_OS">"c2709"</definedName>
    <definedName name="IQ_CLASSA_WARRANTS_EXERCISED">"c2707"</definedName>
    <definedName name="IQ_CLASSA_WARRANTS_ISSUED">"c2706"</definedName>
    <definedName name="IQ_CLASSA_WARRANTS_STRIKE_PRICE_ISSUED">"c2711"</definedName>
    <definedName name="IQ_CLASSA_WARRANTS_STRIKE_PRICE_OS">"c2710"</definedName>
    <definedName name="IQ_CLOSEPRICE">"c174"</definedName>
    <definedName name="IQ_CLOSEPRICE_ADJ">"c2115"</definedName>
    <definedName name="IQ_COGS">"c175"</definedName>
    <definedName name="IQ_COMBINED_RATIO">"c176"</definedName>
    <definedName name="IQ_COMMERCIAL_DOM">"c177"</definedName>
    <definedName name="IQ_COMMERCIAL_FIRE_WRITTEN">"c178"</definedName>
    <definedName name="IQ_COMMERCIAL_MORT">"c179"</definedName>
    <definedName name="IQ_COMMISS_FEES">"c180"</definedName>
    <definedName name="IQ_COMMISSION_DEF">"c181"</definedName>
    <definedName name="IQ_COMMON">"c182"</definedName>
    <definedName name="IQ_COMMON_APIC">"c183"</definedName>
    <definedName name="IQ_COMMON_APIC_BNK">"c184"</definedName>
    <definedName name="IQ_COMMON_APIC_BR">"c185"</definedName>
    <definedName name="IQ_COMMON_APIC_FIN">"c186"</definedName>
    <definedName name="IQ_COMMON_APIC_INS">"c187"</definedName>
    <definedName name="IQ_COMMON_APIC_REIT">"c188"</definedName>
    <definedName name="IQ_COMMON_APIC_UTI">"c189"</definedName>
    <definedName name="IQ_COMMON_DIV">"c3006"</definedName>
    <definedName name="IQ_COMMON_DIV_CF">"c190"</definedName>
    <definedName name="IQ_COMMON_EQUITY_10YR_ANN_GROWTH">"c191"</definedName>
    <definedName name="IQ_COMMON_EQUITY_1YR_ANN_GROWTH">"c192"</definedName>
    <definedName name="IQ_COMMON_EQUITY_2YR_ANN_GROWTH">"c193"</definedName>
    <definedName name="IQ_COMMON_EQUITY_3YR_ANN_GROWTH">"c194"</definedName>
    <definedName name="IQ_COMMON_EQUITY_5YR_ANN_GROWTH">"c195"</definedName>
    <definedName name="IQ_COMMON_EQUITY_7YR_ANN_GROWTH">"c196"</definedName>
    <definedName name="IQ_COMMON_ISSUED">"c197"</definedName>
    <definedName name="IQ_COMMON_ISSUED_BNK">"c198"</definedName>
    <definedName name="IQ_COMMON_ISSUED_BR">"c199"</definedName>
    <definedName name="IQ_COMMON_ISSUED_FIN">"c200"</definedName>
    <definedName name="IQ_COMMON_ISSUED_INS">"c201"</definedName>
    <definedName name="IQ_COMMON_ISSUED_REIT">"c202"</definedName>
    <definedName name="IQ_COMMON_ISSUED_UTI">"c203"</definedName>
    <definedName name="IQ_COMMON_PER_ADR">"c204"</definedName>
    <definedName name="IQ_COMMON_PREF_DIV_CF">"c205"</definedName>
    <definedName name="IQ_COMMON_REP">"c206"</definedName>
    <definedName name="IQ_COMMON_REP_BNK">"c207"</definedName>
    <definedName name="IQ_COMMON_REP_BR">"c208"</definedName>
    <definedName name="IQ_COMMON_REP_FIN">"c209"</definedName>
    <definedName name="IQ_COMMON_REP_INS">"c210"</definedName>
    <definedName name="IQ_COMMON_REP_REIT">"c211"</definedName>
    <definedName name="IQ_COMMON_REP_UTI">"c212"</definedName>
    <definedName name="IQ_COMMON_STOCK">"c1358"</definedName>
    <definedName name="IQ_COMP_BENEFITS">"c213"</definedName>
    <definedName name="IQ_COMPANY_ADDRESS">"c214"</definedName>
    <definedName name="IQ_COMPANY_NAME">"c215"</definedName>
    <definedName name="IQ_COMPANY_NAME_LONG">"c1585"</definedName>
    <definedName name="IQ_COMPANY_PHONE">"c216"</definedName>
    <definedName name="IQ_COMPANY_STATUS">"c2097"</definedName>
    <definedName name="IQ_COMPANY_STREET1">"c217"</definedName>
    <definedName name="IQ_COMPANY_STREET2">"c218"</definedName>
    <definedName name="IQ_COMPANY_TICKER">"c219"</definedName>
    <definedName name="IQ_COMPANY_TYPE">"c2096"</definedName>
    <definedName name="IQ_COMPANY_WEBSITE">"c220"</definedName>
    <definedName name="IQ_COMPANY_ZIP">"c221"</definedName>
    <definedName name="IQ_CONSTRUCTION_LOANS">"c222"</definedName>
    <definedName name="IQ_CONSUMER_LOANS">"c223"</definedName>
    <definedName name="IQ_CONVERT">"c2536"</definedName>
    <definedName name="IQ_CONVERT_PCT">"c2537"</definedName>
    <definedName name="IQ_COST_BORROWING">"c2936"</definedName>
    <definedName name="IQ_COST_BORROWINGS">"c225"</definedName>
    <definedName name="IQ_COST_REV">"c226"</definedName>
    <definedName name="IQ_COST_REVENUE">"c1359"</definedName>
    <definedName name="IQ_COST_SAVINGS">"c227"</definedName>
    <definedName name="IQ_COST_SERVICE">"c228"</definedName>
    <definedName name="IQ_COST_TOTAL_BORROWINGS">"c229"</definedName>
    <definedName name="IQ_COUNTRY_NAME">"c230"</definedName>
    <definedName name="IQ_COVERED_POPS">"c2124"</definedName>
    <definedName name="IQ_CP">"c2495"</definedName>
    <definedName name="IQ_CP_PCT">"c2496"</definedName>
    <definedName name="IQ_CQ">5000</definedName>
    <definedName name="IQ_CREDIT_CARD_FEE_BNK">"c231"</definedName>
    <definedName name="IQ_CREDIT_CARD_FEE_FIN">"c1583"</definedName>
    <definedName name="IQ_CREDIT_LOSS_CF">"c232"</definedName>
    <definedName name="IQ_CUMULATIVE_SPLIT_FACTOR">"c2094"</definedName>
    <definedName name="IQ_CURR_DOMESTIC_TAXES">"c2074"</definedName>
    <definedName name="IQ_CURR_FOREIGN_TAXES">"c2075"</definedName>
    <definedName name="IQ_CURRENCY_FACTOR_BS">"c233"</definedName>
    <definedName name="IQ_CURRENCY_FACTOR_IS">"c234"</definedName>
    <definedName name="IQ_CURRENCY_GAIN">"c235"</definedName>
    <definedName name="IQ_CURRENCY_GAIN_BR">"c236"</definedName>
    <definedName name="IQ_CURRENCY_GAIN_FIN">"c237"</definedName>
    <definedName name="IQ_CURRENCY_GAIN_INS">"c238"</definedName>
    <definedName name="IQ_CURRENCY_GAIN_REIT">"c239"</definedName>
    <definedName name="IQ_CURRENCY_GAIN_UTI">"c240"</definedName>
    <definedName name="IQ_CURRENT_PORT">"c241"</definedName>
    <definedName name="IQ_CURRENT_PORT_BNK">"c242"</definedName>
    <definedName name="IQ_CURRENT_PORT_DEBT">"c243"</definedName>
    <definedName name="IQ_CURRENT_PORT_DEBT_BNK">"c244"</definedName>
    <definedName name="IQ_CURRENT_PORT_DEBT_BR">"c1567"</definedName>
    <definedName name="IQ_CURRENT_PORT_DEBT_FIN">"c1568"</definedName>
    <definedName name="IQ_CURRENT_PORT_DEBT_INS">"c1569"</definedName>
    <definedName name="IQ_CURRENT_PORT_DEBT_REIT">"c1570"</definedName>
    <definedName name="IQ_CURRENT_PORT_DEBT_UTI">"c1571"</definedName>
    <definedName name="IQ_CURRENT_PORT_LEASES">"c245"</definedName>
    <definedName name="IQ_CURRENT_PORT_PCT">"c2541"</definedName>
    <definedName name="IQ_CURRENT_RATIO">"c246"</definedName>
    <definedName name="IQ_CY">10000</definedName>
    <definedName name="IQ_DA">"c247"</definedName>
    <definedName name="IQ_DA_BR">"c248"</definedName>
    <definedName name="IQ_DA_CF">"c249"</definedName>
    <definedName name="IQ_DA_CF_BNK">"c250"</definedName>
    <definedName name="IQ_DA_CF_BR">"c251"</definedName>
    <definedName name="IQ_DA_CF_FIN">"c252"</definedName>
    <definedName name="IQ_DA_CF_INS">"c253"</definedName>
    <definedName name="IQ_DA_CF_REIT">"c254"</definedName>
    <definedName name="IQ_DA_CF_UTI">"c255"</definedName>
    <definedName name="IQ_DA_FIN">"c256"</definedName>
    <definedName name="IQ_DA_INS">"c257"</definedName>
    <definedName name="IQ_DA_REIT">"c258"</definedName>
    <definedName name="IQ_DA_SUPPL">"c259"</definedName>
    <definedName name="IQ_DA_SUPPL_BR">"c260"</definedName>
    <definedName name="IQ_DA_SUPPL_CF">"c261"</definedName>
    <definedName name="IQ_DA_SUPPL_CF_BNK">"c262"</definedName>
    <definedName name="IQ_DA_SUPPL_CF_BR">"c263"</definedName>
    <definedName name="IQ_DA_SUPPL_CF_FIN">"c264"</definedName>
    <definedName name="IQ_DA_SUPPL_CF_INS">"c265"</definedName>
    <definedName name="IQ_DA_SUPPL_CF_REIT">"c266"</definedName>
    <definedName name="IQ_DA_SUPPL_CF_UTI">"c267"</definedName>
    <definedName name="IQ_DA_SUPPL_FIN">"c268"</definedName>
    <definedName name="IQ_DA_SUPPL_INS">"c269"</definedName>
    <definedName name="IQ_DA_SUPPL_REIT">"c270"</definedName>
    <definedName name="IQ_DA_SUPPL_UTI">"c271"</definedName>
    <definedName name="IQ_DA_UTI">"c272"</definedName>
    <definedName name="IQ_DAYS_COVER_SHORT">"c1578"</definedName>
    <definedName name="IQ_DAYS_INVENTORY_OUT">"c273"</definedName>
    <definedName name="IQ_DAYS_PAY_OUTST">"c1362"</definedName>
    <definedName name="IQ_DAYS_PAYABLE_OUT">"c274"</definedName>
    <definedName name="IQ_DAYS_SALES_OUT">"c275"</definedName>
    <definedName name="IQ_DAYS_SALES_OUTST">"c1363"</definedName>
    <definedName name="IQ_DEBT_ADJ">"c2515"</definedName>
    <definedName name="IQ_DEBT_ADJ_PCT">"c2516"</definedName>
    <definedName name="IQ_DEBT_EQUIV_NET_PBO">"c2938"</definedName>
    <definedName name="IQ_DEBT_EQUIV_OPER_LEASE">"c2935"</definedName>
    <definedName name="IQ_DEF_ACQ_CST">"c1364"</definedName>
    <definedName name="IQ_DEF_AMORT">"c276"</definedName>
    <definedName name="IQ_DEF_AMORT_BNK">"c277"</definedName>
    <definedName name="IQ_DEF_AMORT_BR">"c278"</definedName>
    <definedName name="IQ_DEF_AMORT_FIN">"c279"</definedName>
    <definedName name="IQ_DEF_AMORT_INS">"c280"</definedName>
    <definedName name="IQ_DEF_AMORT_REIT">"c281"</definedName>
    <definedName name="IQ_DEF_AMORT_UTI">"c282"</definedName>
    <definedName name="IQ_DEF_BENEFIT_INTEREST_COST">"c283"</definedName>
    <definedName name="IQ_DEF_BENEFIT_INTEREST_COST_DOMESTIC">"c2652"</definedName>
    <definedName name="IQ_DEF_BENEFIT_INTEREST_COST_FOREIGN">"c2660"</definedName>
    <definedName name="IQ_DEF_BENEFIT_OTHER_COST">"c284"</definedName>
    <definedName name="IQ_DEF_BENEFIT_OTHER_COST_DOMESTIC">"c2654"</definedName>
    <definedName name="IQ_DEF_BENEFIT_OTHER_COST_FOREIGN">"c2662"</definedName>
    <definedName name="IQ_DEF_BENEFIT_ROA">"c285"</definedName>
    <definedName name="IQ_DEF_BENEFIT_ROA_DOMESTIC">"c2653"</definedName>
    <definedName name="IQ_DEF_BENEFIT_ROA_FOREIGN">"c2661"</definedName>
    <definedName name="IQ_DEF_BENEFIT_SERVICE_COST">"c286"</definedName>
    <definedName name="IQ_DEF_BENEFIT_SERVICE_COST_DOMESTIC">"c2651"</definedName>
    <definedName name="IQ_DEF_BENEFIT_SERVICE_COST_FOREIGN">"c2659"</definedName>
    <definedName name="IQ_DEF_BENEFIT_TOTAL_COST">"c287"</definedName>
    <definedName name="IQ_DEF_BENEFIT_TOTAL_COST_DOMESTIC">"c2655"</definedName>
    <definedName name="IQ_DEF_BENEFIT_TOTAL_COST_FOREIGN">"c2663"</definedName>
    <definedName name="IQ_DEF_CHARGES_BR">"c288"</definedName>
    <definedName name="IQ_DEF_CHARGES_CF">"c289"</definedName>
    <definedName name="IQ_DEF_CHARGES_FIN">"c290"</definedName>
    <definedName name="IQ_DEF_CHARGES_INS">"c291"</definedName>
    <definedName name="IQ_DEF_CHARGES_LT">"c292"</definedName>
    <definedName name="IQ_DEF_CHARGES_LT_BNK">"c293"</definedName>
    <definedName name="IQ_DEF_CHARGES_LT_BR">"c294"</definedName>
    <definedName name="IQ_DEF_CHARGES_LT_FIN">"c295"</definedName>
    <definedName name="IQ_DEF_CHARGES_LT_INS">"c296"</definedName>
    <definedName name="IQ_DEF_CHARGES_LT_REIT">"c297"</definedName>
    <definedName name="IQ_DEF_CHARGES_LT_UTI">"c298"</definedName>
    <definedName name="IQ_DEF_CHARGES_REIT">"c299"</definedName>
    <definedName name="IQ_DEF_CONTRIBUTION_TOTAL_COST">"c300"</definedName>
    <definedName name="IQ_DEF_INC_TAX">"c1365"</definedName>
    <definedName name="IQ_DEF_POLICY_ACQ_COSTS">"c301"</definedName>
    <definedName name="IQ_DEF_POLICY_ACQ_COSTS_CF">"c302"</definedName>
    <definedName name="IQ_DEF_POLICY_AMORT">"c303"</definedName>
    <definedName name="IQ_DEF_TAX_ASSET_LT_BR">"c304"</definedName>
    <definedName name="IQ_DEF_TAX_ASSET_LT_FIN">"c305"</definedName>
    <definedName name="IQ_DEF_TAX_ASSET_LT_INS">"c306"</definedName>
    <definedName name="IQ_DEF_TAX_ASSET_LT_REIT">"c307"</definedName>
    <definedName name="IQ_DEF_TAX_ASSET_LT_UTI">"c308"</definedName>
    <definedName name="IQ_DEF_TAX_ASSETS_CURRENT">"c309"</definedName>
    <definedName name="IQ_DEF_TAX_ASSETS_LT">"c310"</definedName>
    <definedName name="IQ_DEF_TAX_ASSETS_LT_BNK">"c311"</definedName>
    <definedName name="IQ_DEF_TAX_LIAB_CURRENT">"c312"</definedName>
    <definedName name="IQ_DEF_TAX_LIAB_LT">"c313"</definedName>
    <definedName name="IQ_DEF_TAX_LIAB_LT_BNK">"c314"</definedName>
    <definedName name="IQ_DEF_TAX_LIAB_LT_BR">"c315"</definedName>
    <definedName name="IQ_DEF_TAX_LIAB_LT_FIN">"c316"</definedName>
    <definedName name="IQ_DEF_TAX_LIAB_LT_INS">"c317"</definedName>
    <definedName name="IQ_DEF_TAX_LIAB_LT_REIT">"c318"</definedName>
    <definedName name="IQ_DEF_TAX_LIAB_LT_UTI">"c319"</definedName>
    <definedName name="IQ_DEFERRED_DOMESTIC_TAXES">"c2077"</definedName>
    <definedName name="IQ_DEFERRED_FOREIGN_TAXES">"c2078"</definedName>
    <definedName name="IQ_DEFERRED_INC_TAX">"c1447"</definedName>
    <definedName name="IQ_DEFERRED_TAXES">"c1356"</definedName>
    <definedName name="IQ_DEMAND_DEP">"c320"</definedName>
    <definedName name="IQ_DEPOSITS_FIN">"c321"</definedName>
    <definedName name="IQ_DEPRE_AMORT">"c1360"</definedName>
    <definedName name="IQ_DEPRE_AMORT_SUPPL">"c1593"</definedName>
    <definedName name="IQ_DEPRE_DEPLE">"c1361"</definedName>
    <definedName name="IQ_DEPRE_SUPP">"c1443"</definedName>
    <definedName name="IQ_DESCRIPTION_LONG">"c1520"</definedName>
    <definedName name="IQ_DEVELOP_LAND">"c323"</definedName>
    <definedName name="IQ_DIFF_LASTCLOSE_TARGET_PRICE">"c1854"</definedName>
    <definedName name="IQ_DILUT_ADJUST">"c1621"</definedName>
    <definedName name="IQ_DILUT_EPS_EXCL">"c324"</definedName>
    <definedName name="IQ_DILUT_EPS_INCL">"c325"</definedName>
    <definedName name="IQ_DILUT_EPS_NORM">"c1903"</definedName>
    <definedName name="IQ_DILUT_NI">"c2079"</definedName>
    <definedName name="IQ_DILUT_NORMAL_EPS">"c1594"</definedName>
    <definedName name="IQ_DILUT_WEIGHT">"c326"</definedName>
    <definedName name="IQ_DIRECT_AH_EARNED">"c2740"</definedName>
    <definedName name="IQ_DIRECT_EARNED">"c2730"</definedName>
    <definedName name="IQ_DIRECT_LIFE_EARNED">"c2735"</definedName>
    <definedName name="IQ_DIRECT_LIFE_IN_FORCE">"c2765"</definedName>
    <definedName name="IQ_DIRECT_PC_EARNED">"c2745"</definedName>
    <definedName name="IQ_DIRECT_WRITTEN">"c2724"</definedName>
    <definedName name="IQ_DISCONT_OPER">"c1367"</definedName>
    <definedName name="IQ_DISCOUNT_RATE_PENSION_DOMESTIC">"c327"</definedName>
    <definedName name="IQ_DISCOUNT_RATE_PENSION_FOREIGN">"c328"</definedName>
    <definedName name="IQ_DISTR_EXCESS_EARN">"c329"</definedName>
    <definedName name="IQ_DISTRIBUTABLE_CASH">"c3002"</definedName>
    <definedName name="IQ_DISTRIBUTABLE_CASH_PAYOUT">"c3005"</definedName>
    <definedName name="IQ_DISTRIBUTABLE_CASH_SHARE">"c3003"</definedName>
    <definedName name="IQ_DIV_AMOUNT">"c3041"</definedName>
    <definedName name="IQ_DIV_PAYMENT_DATE">"c2205"</definedName>
    <definedName name="IQ_DIV_RECORD_DATE">"c2204"</definedName>
    <definedName name="IQ_DIV_SHARE">"c330"</definedName>
    <definedName name="IQ_DIVEST_CF">"c331"</definedName>
    <definedName name="IQ_DIVID_SHARE">"c1366"</definedName>
    <definedName name="IQ_DIVIDEND_YIELD">"c332"</definedName>
    <definedName name="IQ_DO">"c333"</definedName>
    <definedName name="IQ_DO_ASSETS_CURRENT">"c334"</definedName>
    <definedName name="IQ_DO_ASSETS_LT">"c335"</definedName>
    <definedName name="IQ_DO_CF">"c336"</definedName>
    <definedName name="IQ_DPAC_ACC">"c2799"</definedName>
    <definedName name="IQ_DPAC_AMORT">"c2795"</definedName>
    <definedName name="IQ_DPAC_BEG">"c2791"</definedName>
    <definedName name="IQ_DPAC_COMMISSIONS">"c2792"</definedName>
    <definedName name="IQ_DPAC_END">"c2801"</definedName>
    <definedName name="IQ_DPAC_FX">"c2798"</definedName>
    <definedName name="IQ_DPAC_OTHER_ADJ">"c2800"</definedName>
    <definedName name="IQ_DPAC_OTHERS">"c2793"</definedName>
    <definedName name="IQ_DPAC_PERIOD">"c2794"</definedName>
    <definedName name="IQ_DPAC_REAL_GAIN">"c2797"</definedName>
    <definedName name="IQ_DPAC_UNREAL_GAIN">"c2796"</definedName>
    <definedName name="IQ_DPS_10YR_ANN_GROWTH">"c337"</definedName>
    <definedName name="IQ_DPS_1YR_ANN_GROWTH">"c338"</definedName>
    <definedName name="IQ_DPS_2YR_ANN_GROWTH">"c339"</definedName>
    <definedName name="IQ_DPS_3YR_ANN_GROWTH">"c340"</definedName>
    <definedName name="IQ_DPS_5YR_ANN_GROWTH">"c341"</definedName>
    <definedName name="IQ_DPS_7YR_ANN_GROWTH">"c342"</definedName>
    <definedName name="IQ_DPS_ACT_OR_EST">"c2218"</definedName>
    <definedName name="IQ_DPS_EST">"c1674"</definedName>
    <definedName name="IQ_DPS_HIGH_EST">"c1676"</definedName>
    <definedName name="IQ_DPS_LOW_EST">"c1677"</definedName>
    <definedName name="IQ_DPS_MEDIAN_EST">"c1675"</definedName>
    <definedName name="IQ_DPS_NUM_EST">"c1678"</definedName>
    <definedName name="IQ_DPS_STDDEV_EST">"c1679"</definedName>
    <definedName name="IQ_EARNING_ASSET_YIELD">"c343"</definedName>
    <definedName name="IQ_EARNING_CO">"c344"</definedName>
    <definedName name="IQ_EARNING_CO_10YR_ANN_GROWTH">"c345"</definedName>
    <definedName name="IQ_EARNING_CO_1YR_ANN_GROWTH">"c346"</definedName>
    <definedName name="IQ_EARNING_CO_2YR_ANN_GROWTH">"c347"</definedName>
    <definedName name="IQ_EARNING_CO_3YR_ANN_GROWTH">"c348"</definedName>
    <definedName name="IQ_EARNING_CO_5YR_ANN_GROWTH">"c349"</definedName>
    <definedName name="IQ_EARNING_CO_7YR_ANN_GROWTH">"c350"</definedName>
    <definedName name="IQ_EARNING_CO_MARGIN">"c351"</definedName>
    <definedName name="IQ_EARNINGS_ANNOUNCE_DATE">"c1649"</definedName>
    <definedName name="IQ_EBIT">"c352"</definedName>
    <definedName name="IQ_EBIT_10YR_ANN_GROWTH">"c353"</definedName>
    <definedName name="IQ_EBIT_1YR_ANN_GROWTH">"c354"</definedName>
    <definedName name="IQ_EBIT_2YR_ANN_GROWTH">"c355"</definedName>
    <definedName name="IQ_EBIT_3YR_ANN_GROWTH">"c356"</definedName>
    <definedName name="IQ_EBIT_5YR_ANN_GROWTH">"c357"</definedName>
    <definedName name="IQ_EBIT_7YR_ANN_GROWTH">"c358"</definedName>
    <definedName name="IQ_EBIT_ACT_OR_EST">"c2219"</definedName>
    <definedName name="IQ_EBIT_EST">"c1681"</definedName>
    <definedName name="IQ_EBIT_HIGH_EST">"c1683"</definedName>
    <definedName name="IQ_EBIT_INT">"c360"</definedName>
    <definedName name="IQ_EBIT_LOW_EST">"c1684"</definedName>
    <definedName name="IQ_EBIT_MARGIN">"c359"</definedName>
    <definedName name="IQ_EBIT_MEDIAN_EST">"c1682"</definedName>
    <definedName name="IQ_EBIT_NUM_EST">"c1685"</definedName>
    <definedName name="IQ_EBIT_OVER_IE">"c1369"</definedName>
    <definedName name="IQ_EBIT_STDDEV_EST">"c1686"</definedName>
    <definedName name="IQ_EBITA">"c1910"</definedName>
    <definedName name="IQ_EBITA_10YR_ANN_GROWTH">"c1954"</definedName>
    <definedName name="IQ_EBITA_1YR_ANN_GROWTH">"c1949"</definedName>
    <definedName name="IQ_EBITA_2YR_ANN_GROWTH">"c1950"</definedName>
    <definedName name="IQ_EBITA_3YR_ANN_GROWTH">"c1951"</definedName>
    <definedName name="IQ_EBITA_5YR_ANN_GROWTH">"c1952"</definedName>
    <definedName name="IQ_EBITA_7YR_ANN_GROWTH">"c1953"</definedName>
    <definedName name="IQ_EBITA_MARGIN">"c1963"</definedName>
    <definedName name="IQ_EBITDA">"c361"</definedName>
    <definedName name="IQ_EBITDA_10YR_ANN_GROWTH">"c362"</definedName>
    <definedName name="IQ_EBITDA_1YR_ANN_GROWTH">"c363"</definedName>
    <definedName name="IQ_EBITDA_2YR_ANN_GROWTH">"c364"</definedName>
    <definedName name="IQ_EBITDA_3YR_ANN_GROWTH">"c365"</definedName>
    <definedName name="IQ_EBITDA_5YR_ANN_GROWTH">"c366"</definedName>
    <definedName name="IQ_EBITDA_7YR_ANN_GROWTH">"c367"</definedName>
    <definedName name="IQ_EBITDA_ACT_OR_EST">"c2215"</definedName>
    <definedName name="IQ_EBITDA_CAPEX_INT">"c368"</definedName>
    <definedName name="IQ_EBITDA_CAPEX_OVER_TOTAL_IE">"c1370"</definedName>
    <definedName name="IQ_EBITDA_EST">"c369"</definedName>
    <definedName name="IQ_EBITDA_HIGH_EST">"c370"</definedName>
    <definedName name="IQ_EBITDA_INT">"c373"</definedName>
    <definedName name="IQ_EBITDA_LOW_EST">"c371"</definedName>
    <definedName name="IQ_EBITDA_MARGIN">"c372"</definedName>
    <definedName name="IQ_EBITDA_MEDIAN_EST">"c1663"</definedName>
    <definedName name="IQ_EBITDA_NUM_EST">"c374"</definedName>
    <definedName name="IQ_EBITDA_OVER_TOTAL_IE">"c1371"</definedName>
    <definedName name="IQ_EBITDA_STDDEV_EST">"c375"</definedName>
    <definedName name="IQ_EBITDAR">"c2989"</definedName>
    <definedName name="IQ_EBT">"c376"</definedName>
    <definedName name="IQ_EBT_BNK">"c377"</definedName>
    <definedName name="IQ_EBT_BR">"c378"</definedName>
    <definedName name="IQ_EBT_EXCL">"c379"</definedName>
    <definedName name="IQ_EBT_EXCL_BNK">"c380"</definedName>
    <definedName name="IQ_EBT_EXCL_BR">"c381"</definedName>
    <definedName name="IQ_EBT_EXCL_FIN">"c382"</definedName>
    <definedName name="IQ_EBT_EXCL_INS">"c383"</definedName>
    <definedName name="IQ_EBT_EXCL_MARGIN">"c1462"</definedName>
    <definedName name="IQ_EBT_EXCL_REIT">"c384"</definedName>
    <definedName name="IQ_EBT_EXCL_UTI">"c385"</definedName>
    <definedName name="IQ_EBT_FIN">"c386"</definedName>
    <definedName name="IQ_EBT_INCL_MARGIN">"c387"</definedName>
    <definedName name="IQ_EBT_INS">"c388"</definedName>
    <definedName name="IQ_EBT_REIT">"c389"</definedName>
    <definedName name="IQ_EBT_UTI">"c390"</definedName>
    <definedName name="IQ_EFFECT_SPECIAL_CHARGE">"c1595"</definedName>
    <definedName name="IQ_EFFECT_TAX_RATE">"c1899"</definedName>
    <definedName name="IQ_EFFICIENCY_RATIO">"c391"</definedName>
    <definedName name="IQ_EMPLOYEES">"c392"</definedName>
    <definedName name="IQ_ENTERPRISE_VALUE">"c1348"</definedName>
    <definedName name="IQ_EPS_10YR_ANN_GROWTH">"c393"</definedName>
    <definedName name="IQ_EPS_1YR_ANN_GROWTH">"c394"</definedName>
    <definedName name="IQ_EPS_2YR_ANN_GROWTH">"c395"</definedName>
    <definedName name="IQ_EPS_3YR_ANN_GROWTH">"c396"</definedName>
    <definedName name="IQ_EPS_5YR_ANN_GROWTH">"c397"</definedName>
    <definedName name="IQ_EPS_7YR_ANN_GROWTH">"c398"</definedName>
    <definedName name="IQ_EPS_ACT_OR_EST">"c2213"</definedName>
    <definedName name="IQ_EPS_EST">"c399"</definedName>
    <definedName name="IQ_EPS_GW_ACT_OR_EST">"c2223"</definedName>
    <definedName name="IQ_EPS_GW_EST">"c1737"</definedName>
    <definedName name="IQ_EPS_GW_HIGH_EST">"c1739"</definedName>
    <definedName name="IQ_EPS_GW_LOW_EST">"c1740"</definedName>
    <definedName name="IQ_EPS_GW_MEDIAN_EST">"c1738"</definedName>
    <definedName name="IQ_EPS_GW_NUM_EST">"c1741"</definedName>
    <definedName name="IQ_EPS_GW_STDDEV_EST">"c1742"</definedName>
    <definedName name="IQ_EPS_HIGH_EST">"c400"</definedName>
    <definedName name="IQ_EPS_LOW_EST">"c401"</definedName>
    <definedName name="IQ_EPS_MEDIAN_EST">"c1661"</definedName>
    <definedName name="IQ_EPS_NORM">"c1902"</definedName>
    <definedName name="IQ_EPS_NORM_EST">"c2226"</definedName>
    <definedName name="IQ_EPS_NORM_HIGH_EST">"c2228"</definedName>
    <definedName name="IQ_EPS_NORM_LOW_EST">"c2229"</definedName>
    <definedName name="IQ_EPS_NORM_MEDIAN_EST">"c2227"</definedName>
    <definedName name="IQ_EPS_NORM_NUM_EST">"c2230"</definedName>
    <definedName name="IQ_EPS_NORM_STDDEV_EST">"c2231"</definedName>
    <definedName name="IQ_EPS_NUM_EST">"c402"</definedName>
    <definedName name="IQ_EPS_REPORT_ACT_OR_EST">"c2224"</definedName>
    <definedName name="IQ_EPS_REPORTED_EST">"c1744"</definedName>
    <definedName name="IQ_EPS_REPORTED_HIGH_EST">"c1746"</definedName>
    <definedName name="IQ_EPS_REPORTED_LOW_EST">"c1747"</definedName>
    <definedName name="IQ_EPS_REPORTED_MEDIAN_EST">"c1745"</definedName>
    <definedName name="IQ_EPS_REPORTED_NUM_EST">"c1748"</definedName>
    <definedName name="IQ_EPS_REPORTED_STDDEV_EST">"c1749"</definedName>
    <definedName name="IQ_EPS_STDDEV_EST">"c403"</definedName>
    <definedName name="IQ_EQUITY_AFFIL">"c1451"</definedName>
    <definedName name="IQ_EQUITY_METHOD">"c404"</definedName>
    <definedName name="IQ_EQV_OVER_BV">"c1596"</definedName>
    <definedName name="IQ_EQV_OVER_LTM_PRETAX_INC">"c1390"</definedName>
    <definedName name="IQ_ESOP_DEBT">"c1597"</definedName>
    <definedName name="IQ_EST_ACT_CFPS">"c1673"</definedName>
    <definedName name="IQ_EST_ACT_DPS">"c1680"</definedName>
    <definedName name="IQ_EST_ACT_EBIT">"c1687"</definedName>
    <definedName name="IQ_EST_ACT_EBITDA">"c1664"</definedName>
    <definedName name="IQ_EST_ACT_EPS">"c1648"</definedName>
    <definedName name="IQ_EST_ACT_EPS_GW">"c1743"</definedName>
    <definedName name="IQ_EST_ACT_EPS_NORM">"c2232"</definedName>
    <definedName name="IQ_EST_ACT_EPS_REPORTED">"c1750"</definedName>
    <definedName name="IQ_EST_ACT_FFO">"c1666"</definedName>
    <definedName name="IQ_EST_ACT_NAV">"c1757"</definedName>
    <definedName name="IQ_EST_ACT_NI">"c1722"</definedName>
    <definedName name="IQ_EST_ACT_NI_GW">"c1729"</definedName>
    <definedName name="IQ_EST_ACT_NI_REPORTED">"c1736"</definedName>
    <definedName name="IQ_EST_ACT_OPER_INC">"c1694"</definedName>
    <definedName name="IQ_EST_ACT_PRETAX_GW_INC">"c1708"</definedName>
    <definedName name="IQ_EST_ACT_PRETAX_INC">"c1701"</definedName>
    <definedName name="IQ_EST_ACT_PRETAX_REPORT_INC">"c1715"</definedName>
    <definedName name="IQ_EST_ACT_REV">"c2113"</definedName>
    <definedName name="IQ_EST_CFPS_DIFF">"c1871"</definedName>
    <definedName name="IQ_EST_CFPS_GROWTH_1YR">"c1774"</definedName>
    <definedName name="IQ_EST_CFPS_GROWTH_2YR">"c1775"</definedName>
    <definedName name="IQ_EST_CFPS_GROWTH_Q_1YR">"c1776"</definedName>
    <definedName name="IQ_EST_CFPS_SEQ_GROWTH_Q">"c1777"</definedName>
    <definedName name="IQ_EST_CFPS_SURPRISE_PERCENT">"c1872"</definedName>
    <definedName name="IQ_EST_CURRENCY">"c2140"</definedName>
    <definedName name="IQ_EST_DATE">"c1634"</definedName>
    <definedName name="IQ_EST_DPS_DIFF">"c1873"</definedName>
    <definedName name="IQ_EST_DPS_GROWTH_1YR">"c1778"</definedName>
    <definedName name="IQ_EST_DPS_GROWTH_2YR">"c1779"</definedName>
    <definedName name="IQ_EST_DPS_GROWTH_Q_1YR">"c1780"</definedName>
    <definedName name="IQ_EST_DPS_SEQ_GROWTH_Q">"c1781"</definedName>
    <definedName name="IQ_EST_DPS_SURPRISE_PERCENT">"c1874"</definedName>
    <definedName name="IQ_EST_EBIT_DIFF">"c1875"</definedName>
    <definedName name="IQ_EST_EBIT_SURPRISE_PERCENT">"c1876"</definedName>
    <definedName name="IQ_EST_EBITDA_DIFF">"c1867"</definedName>
    <definedName name="IQ_EST_EBITDA_GROWTH_1YR">"c1766"</definedName>
    <definedName name="IQ_EST_EBITDA_GROWTH_2YR">"c1767"</definedName>
    <definedName name="IQ_EST_EBITDA_GROWTH_Q_1YR">"c1768"</definedName>
    <definedName name="IQ_EST_EBITDA_SEQ_GROWTH_Q">"c1769"</definedName>
    <definedName name="IQ_EST_EBITDA_SURPRISE_PERCENT">"c1868"</definedName>
    <definedName name="IQ_EST_EPS_DIFF">"c1864"</definedName>
    <definedName name="IQ_EST_EPS_GROWTH_1YR">"c1636"</definedName>
    <definedName name="IQ_EST_EPS_GROWTH_2YR">"c1637"</definedName>
    <definedName name="IQ_EST_EPS_GROWTH_5YR">"c1655"</definedName>
    <definedName name="IQ_EST_EPS_GROWTH_5YR_HIGH">"c1657"</definedName>
    <definedName name="IQ_EST_EPS_GROWTH_5YR_LOW">"c1658"</definedName>
    <definedName name="IQ_EST_EPS_GROWTH_5YR_MEDIAN">"c1656"</definedName>
    <definedName name="IQ_EST_EPS_GROWTH_5YR_NUM">"c1659"</definedName>
    <definedName name="IQ_EST_EPS_GROWTH_5YR_STDDEV">"c1660"</definedName>
    <definedName name="IQ_EST_EPS_GROWTH_Q_1YR">"c1641"</definedName>
    <definedName name="IQ_EST_EPS_GW_DIFF">"c1891"</definedName>
    <definedName name="IQ_EST_EPS_GW_SURPRISE_PERCENT">"c1892"</definedName>
    <definedName name="IQ_EST_EPS_NORM_DIFF">"c2247"</definedName>
    <definedName name="IQ_EST_EPS_NORM_SURPRISE_PERCENT">"c2248"</definedName>
    <definedName name="IQ_EST_EPS_REPORT_DIFF">"c1893"</definedName>
    <definedName name="IQ_EST_EPS_REPORT_SURPRISE_PERCENT">"c1894"</definedName>
    <definedName name="IQ_EST_EPS_SEQ_GROWTH_Q">"c1764"</definedName>
    <definedName name="IQ_EST_EPS_SURPRISE_PERCENT">"c1635"</definedName>
    <definedName name="IQ_EST_FFO_DIFF">"c1869"</definedName>
    <definedName name="IQ_EST_FFO_GROWTH_1YR">"c1770"</definedName>
    <definedName name="IQ_EST_FFO_GROWTH_2YR">"c1771"</definedName>
    <definedName name="IQ_EST_FFO_GROWTH_Q_1YR">"c1772"</definedName>
    <definedName name="IQ_EST_FFO_SEQ_GROWTH_Q">"c1773"</definedName>
    <definedName name="IQ_EST_FFO_SURPRISE_PERCENT">"c1870"</definedName>
    <definedName name="IQ_EST_NAV_DIFF">"c1895"</definedName>
    <definedName name="IQ_EST_NAV_SURPRISE_PERCENT">"c1896"</definedName>
    <definedName name="IQ_EST_NI_DIFF">"c1885"</definedName>
    <definedName name="IQ_EST_NI_GW_DIFF">"c1887"</definedName>
    <definedName name="IQ_EST_NI_GW_SURPRISE_PERCENT">"c1888"</definedName>
    <definedName name="IQ_EST_NI_REPORT_DIFF">"c1889"</definedName>
    <definedName name="IQ_EST_NI_REPORT_SURPRISE_PERCENT">"c1890"</definedName>
    <definedName name="IQ_EST_NI_SURPRISE_PERCENT">"c1886"</definedName>
    <definedName name="IQ_EST_NUM_BUY">"c1759"</definedName>
    <definedName name="IQ_EST_NUM_HOLD">"c1761"</definedName>
    <definedName name="IQ_EST_NUM_NO_OPINION">"c1758"</definedName>
    <definedName name="IQ_EST_NUM_OUTPERFORM">"c1760"</definedName>
    <definedName name="IQ_EST_NUM_SELL">"c1763"</definedName>
    <definedName name="IQ_EST_NUM_UNDERPERFORM">"c1762"</definedName>
    <definedName name="IQ_EST_OPER_INC_DIFF">"c1877"</definedName>
    <definedName name="IQ_EST_OPER_INC_SURPRISE_PERCENT">"c1878"</definedName>
    <definedName name="IQ_EST_PRE_TAX_DIFF">"c1879"</definedName>
    <definedName name="IQ_EST_PRE_TAX_GW_DIFF">"c1881"</definedName>
    <definedName name="IQ_EST_PRE_TAX_GW_SURPRISE_PERCENT">"c1882"</definedName>
    <definedName name="IQ_EST_PRE_TAX_REPORT_DIFF">"c1883"</definedName>
    <definedName name="IQ_EST_PRE_TAX_REPORT_SURPRISE_PERCENT">"c1884"</definedName>
    <definedName name="IQ_EST_PRE_TAX_SURPRISE_PERCENT">"c1880"</definedName>
    <definedName name="IQ_EST_REV_DIFF">"c1865"</definedName>
    <definedName name="IQ_EST_REV_GROWTH_1YR">"c1638"</definedName>
    <definedName name="IQ_EST_REV_GROWTH_2YR">"c1639"</definedName>
    <definedName name="IQ_EST_REV_GROWTH_Q_1YR">"c1640"</definedName>
    <definedName name="IQ_EST_REV_SEQ_GROWTH_Q">"c1765"</definedName>
    <definedName name="IQ_EST_REV_SURPRISE_PERCENT">"c1866"</definedName>
    <definedName name="IQ_EV_OVER_EMPLOYEE">"c1428"</definedName>
    <definedName name="IQ_EV_OVER_LTM_EBIT">"c1426"</definedName>
    <definedName name="IQ_EV_OVER_LTM_EBITDA">"c1427"</definedName>
    <definedName name="IQ_EV_OVER_LTM_REVENUE">"c1429"</definedName>
    <definedName name="IQ_EXCHANGE">"c405"</definedName>
    <definedName name="IQ_EXERCISE_PRICE">"c1897"</definedName>
    <definedName name="IQ_EXERCISED">"c406"</definedName>
    <definedName name="IQ_EXP_RETURN_PENSION_DOMESTIC">"c407"</definedName>
    <definedName name="IQ_EXP_RETURN_PENSION_FOREIGN">"c408"</definedName>
    <definedName name="IQ_EXPLORE_DRILL">"c409"</definedName>
    <definedName name="IQ_EXTRA_ACC_ITEMS">"c410"</definedName>
    <definedName name="IQ_EXTRA_ACC_ITEMS_BNK">"c411"</definedName>
    <definedName name="IQ_EXTRA_ACC_ITEMS_BR">"c412"</definedName>
    <definedName name="IQ_EXTRA_ACC_ITEMS_FIN">"c413"</definedName>
    <definedName name="IQ_EXTRA_ACC_ITEMS_INS">"c414"</definedName>
    <definedName name="IQ_EXTRA_ACC_ITEMS_REIT">"c415"</definedName>
    <definedName name="IQ_EXTRA_ACC_ITEMS_UTI">"c416"</definedName>
    <definedName name="IQ_EXTRA_ITEMS">"c1459"</definedName>
    <definedName name="IQ_FDIC">"c417"</definedName>
    <definedName name="IQ_FEDFUNDS_SOLD">"c2256"</definedName>
    <definedName name="IQ_FFO">"c1574"</definedName>
    <definedName name="IQ_FFO_ACT_OR_EST">"c2216"</definedName>
    <definedName name="IQ_FFO_EST">"c418"</definedName>
    <definedName name="IQ_FFO_HIGH_EST">"c419"</definedName>
    <definedName name="IQ_FFO_LOW_EST">"c420"</definedName>
    <definedName name="IQ_FFO_MEDIAN_EST">"c1665"</definedName>
    <definedName name="IQ_FFO_NUM_EST">"c421"</definedName>
    <definedName name="IQ_FFO_STDDEV_EST">"c422"</definedName>
    <definedName name="IQ_FHLB_DEBT">"c423"</definedName>
    <definedName name="IQ_FHLB_DUE_CY">"c2080"</definedName>
    <definedName name="IQ_FHLB_DUE_CY1">"c2081"</definedName>
    <definedName name="IQ_FHLB_DUE_CY2">"c2082"</definedName>
    <definedName name="IQ_FHLB_DUE_CY3">"c2083"</definedName>
    <definedName name="IQ_FHLB_DUE_CY4">"c2084"</definedName>
    <definedName name="IQ_FHLB_DUE_NEXT_FIVE">"c2085"</definedName>
    <definedName name="IQ_FILING_CURRENCY">"c2129"</definedName>
    <definedName name="IQ_FILINGDATE_BS">"c424"</definedName>
    <definedName name="IQ_FILINGDATE_CF">"c425"</definedName>
    <definedName name="IQ_FILINGDATE_IS">"c426"</definedName>
    <definedName name="IQ_FILM_RIGHTS">"c2254"</definedName>
    <definedName name="IQ_FIN_DIV_ASSETS_CURRENT">"c427"</definedName>
    <definedName name="IQ_FIN_DIV_ASSETS_LT">"c428"</definedName>
    <definedName name="IQ_FIN_DIV_DEBT_CURRENT">"c429"</definedName>
    <definedName name="IQ_FIN_DIV_DEBT_LT">"c430"</definedName>
    <definedName name="IQ_FIN_DIV_EXP">"c431"</definedName>
    <definedName name="IQ_FIN_DIV_INT_EXP">"c432"</definedName>
    <definedName name="IQ_FIN_DIV_LIAB_CURRENT">"c433"</definedName>
    <definedName name="IQ_FIN_DIV_LIAB_LT">"c434"</definedName>
    <definedName name="IQ_FIN_DIV_LOANS_CURRENT">"c435"</definedName>
    <definedName name="IQ_FIN_DIV_LOANS_LT">"c436"</definedName>
    <definedName name="IQ_FIN_DIV_REV">"c437"</definedName>
    <definedName name="IQ_FINANCING_CASH">"c1405"</definedName>
    <definedName name="IQ_FINANCING_CASH_SUPPL">"c1406"</definedName>
    <definedName name="IQ_FINISHED_INV">"c438"</definedName>
    <definedName name="IQ_FIRST_YEAR_LIFE">"c439"</definedName>
    <definedName name="IQ_FIRST_YEAR_LIFE_PREM">"c2787"</definedName>
    <definedName name="IQ_FIRST_YEAR_PREM">"c2786"</definedName>
    <definedName name="IQ_FIRSTPRICINGDATE">"c3050"</definedName>
    <definedName name="IQ_FISCAL_Q">"c440"</definedName>
    <definedName name="IQ_FISCAL_Y">"c441"</definedName>
    <definedName name="IQ_FIVE_PERCENT_OWNER">"c442"</definedName>
    <definedName name="IQ_FIVEPERCENT_PERCENT">"c443"</definedName>
    <definedName name="IQ_FIVEPERCENT_SHARES">"c444"</definedName>
    <definedName name="IQ_FIXED_ASSET_TURNS">"c445"</definedName>
    <definedName name="IQ_FLOAT_PERCENT">"c1575"</definedName>
    <definedName name="IQ_FOREIGN_DEP_IB">"c446"</definedName>
    <definedName name="IQ_FOREIGN_DEP_NON_IB">"c447"</definedName>
    <definedName name="IQ_FOREIGN_EXCHANGE">"c1376"</definedName>
    <definedName name="IQ_FOREIGN_LOANS">"c448"</definedName>
    <definedName name="IQ_FQ">500</definedName>
    <definedName name="IQ_FUEL">"c449"</definedName>
    <definedName name="IQ_FULL_TIME">"c450"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X">"c451"</definedName>
    <definedName name="IQ_FY">1000</definedName>
    <definedName name="IQ_GA_EXP">"c2241"</definedName>
    <definedName name="IQ_GAIN_ASSETS">"c452"</definedName>
    <definedName name="IQ_GAIN_ASSETS_BNK">"c453"</definedName>
    <definedName name="IQ_GAIN_ASSETS_BR">"c454"</definedName>
    <definedName name="IQ_GAIN_ASSETS_CF">"c455"</definedName>
    <definedName name="IQ_GAIN_ASSETS_CF_BNK">"c456"</definedName>
    <definedName name="IQ_GAIN_ASSETS_CF_BR">"c457"</definedName>
    <definedName name="IQ_GAIN_ASSETS_CF_FIN">"c458"</definedName>
    <definedName name="IQ_GAIN_ASSETS_CF_INS">"c459"</definedName>
    <definedName name="IQ_GAIN_ASSETS_CF_REIT">"c460"</definedName>
    <definedName name="IQ_GAIN_ASSETS_CF_UTI">"c461"</definedName>
    <definedName name="IQ_GAIN_ASSETS_FIN">"c462"</definedName>
    <definedName name="IQ_GAIN_ASSETS_INS">"c463"</definedName>
    <definedName name="IQ_GAIN_ASSETS_REIT">"c471"</definedName>
    <definedName name="IQ_GAIN_ASSETS_REV">"c472"</definedName>
    <definedName name="IQ_GAIN_ASSETS_REV_BNK">"c473"</definedName>
    <definedName name="IQ_GAIN_ASSETS_REV_BR">"c474"</definedName>
    <definedName name="IQ_GAIN_ASSETS_REV_FIN">"c475"</definedName>
    <definedName name="IQ_GAIN_ASSETS_REV_INS">"c476"</definedName>
    <definedName name="IQ_GAIN_ASSETS_REV_REIT">"c477"</definedName>
    <definedName name="IQ_GAIN_ASSETS_REV_UTI">"c478"</definedName>
    <definedName name="IQ_GAIN_ASSETS_UTI">"c479"</definedName>
    <definedName name="IQ_GAIN_INVEST">"c1463"</definedName>
    <definedName name="IQ_GAIN_INVEST_BNK">"c1582"</definedName>
    <definedName name="IQ_GAIN_INVEST_BR">"c1464"</definedName>
    <definedName name="IQ_GAIN_INVEST_CF">"c480"</definedName>
    <definedName name="IQ_GAIN_INVEST_CF_BNK">"c481"</definedName>
    <definedName name="IQ_GAIN_INVEST_CF_BR">"c482"</definedName>
    <definedName name="IQ_GAIN_INVEST_CF_FIN">"c483"</definedName>
    <definedName name="IQ_GAIN_INVEST_CF_INS">"c484"</definedName>
    <definedName name="IQ_GAIN_INVEST_CF_REIT">"c485"</definedName>
    <definedName name="IQ_GAIN_INVEST_CF_UTI">"c486"</definedName>
    <definedName name="IQ_GAIN_INVEST_FIN">"c1465"</definedName>
    <definedName name="IQ_GAIN_INVEST_INS">"c1466"</definedName>
    <definedName name="IQ_GAIN_INVEST_REIT">"c1467"</definedName>
    <definedName name="IQ_GAIN_INVEST_REV">"c494"</definedName>
    <definedName name="IQ_GAIN_INVEST_REV_BNK">"c495"</definedName>
    <definedName name="IQ_GAIN_INVEST_REV_BR">"c496"</definedName>
    <definedName name="IQ_GAIN_INVEST_REV_FIN">"c497"</definedName>
    <definedName name="IQ_GAIN_INVEST_REV_INS">"c498"</definedName>
    <definedName name="IQ_GAIN_INVEST_REV_REIT">"c499"</definedName>
    <definedName name="IQ_GAIN_INVEST_REV_UTI">"c500"</definedName>
    <definedName name="IQ_GAIN_INVEST_UTI">"c1468"</definedName>
    <definedName name="IQ_GAIN_LOANS_REC">"c501"</definedName>
    <definedName name="IQ_GAIN_LOANS_RECEIV">"c502"</definedName>
    <definedName name="IQ_GAIN_LOANS_RECEIV_REV_FIN">"c503"</definedName>
    <definedName name="IQ_GAIN_LOANS_REV">"c504"</definedName>
    <definedName name="IQ_GAIN_SALE_ASSETS">"c1377"</definedName>
    <definedName name="IQ_GOODWILL_NET">"c1380"</definedName>
    <definedName name="IQ_GP">"c511"</definedName>
    <definedName name="IQ_GP_10YR_ANN_GROWTH">"c512"</definedName>
    <definedName name="IQ_GP_1YR_ANN_GROWTH">"c513"</definedName>
    <definedName name="IQ_GP_2YR_ANN_GROWTH">"c514"</definedName>
    <definedName name="IQ_GP_3YR_ANN_GROWTH">"c515"</definedName>
    <definedName name="IQ_GP_5YR_ANN_GROWTH">"c516"</definedName>
    <definedName name="IQ_GP_7YR_ANN_GROWTH">"c517"</definedName>
    <definedName name="IQ_GPPE">"c518"</definedName>
    <definedName name="IQ_GROSS_AH_EARNED">"c2742"</definedName>
    <definedName name="IQ_GROSS_CLAIM_EXP_INCUR">"c2755"</definedName>
    <definedName name="IQ_GROSS_CLAIM_EXP_PAID">"c2758"</definedName>
    <definedName name="IQ_GROSS_CLAIM_EXP_RES">"c2752"</definedName>
    <definedName name="IQ_GROSS_DIVID">"c1446"</definedName>
    <definedName name="IQ_GROSS_EARNED">"c2732"</definedName>
    <definedName name="IQ_GROSS_LIFE_EARNED">"c2737"</definedName>
    <definedName name="IQ_GROSS_LIFE_IN_FORCE">"c2767"</definedName>
    <definedName name="IQ_GROSS_LOANS">"c521"</definedName>
    <definedName name="IQ_GROSS_LOANS_10YR_ANN_GROWTH">"c522"</definedName>
    <definedName name="IQ_GROSS_LOANS_1YR_ANN_GROWTH">"c523"</definedName>
    <definedName name="IQ_GROSS_LOANS_2YR_ANN_GROWTH">"c524"</definedName>
    <definedName name="IQ_GROSS_LOANS_3YR_ANN_GROWTH">"c525"</definedName>
    <definedName name="IQ_GROSS_LOANS_5YR_ANN_GROWTH">"c526"</definedName>
    <definedName name="IQ_GROSS_LOANS_7YR_ANN_GROWTH">"c527"</definedName>
    <definedName name="IQ_GROSS_LOANS_TOTAL_DEPOSITS">"c528"</definedName>
    <definedName name="IQ_GROSS_MARGIN">"c529"</definedName>
    <definedName name="IQ_GROSS_PC_EARNED">"c2747"</definedName>
    <definedName name="IQ_GROSS_PROFIT">"c1378"</definedName>
    <definedName name="IQ_GROSS_WRITTEN">"c2726"</definedName>
    <definedName name="IQ_GW">"c530"</definedName>
    <definedName name="IQ_GW_AMORT_BR">"c532"</definedName>
    <definedName name="IQ_GW_AMORT_FIN">"c540"</definedName>
    <definedName name="IQ_GW_AMORT_INS">"c541"</definedName>
    <definedName name="IQ_GW_AMORT_REIT">"c542"</definedName>
    <definedName name="IQ_GW_AMORT_UTI">"c543"</definedName>
    <definedName name="IQ_GW_INTAN_AMORT">"c1469"</definedName>
    <definedName name="IQ_GW_INTAN_AMORT_BNK">"c544"</definedName>
    <definedName name="IQ_GW_INTAN_AMORT_BR">"c1470"</definedName>
    <definedName name="IQ_GW_INTAN_AMORT_CF">"c1471"</definedName>
    <definedName name="IQ_GW_INTAN_AMORT_CF_BNK">"c1472"</definedName>
    <definedName name="IQ_GW_INTAN_AMORT_CF_BR">"c1473"</definedName>
    <definedName name="IQ_GW_INTAN_AMORT_CF_FIN">"c1474"</definedName>
    <definedName name="IQ_GW_INTAN_AMORT_CF_INS">"c1475"</definedName>
    <definedName name="IQ_GW_INTAN_AMORT_CF_REIT">"c1476"</definedName>
    <definedName name="IQ_GW_INTAN_AMORT_CF_UTI">"c1477"</definedName>
    <definedName name="IQ_GW_INTAN_AMORT_FIN">"c1478"</definedName>
    <definedName name="IQ_GW_INTAN_AMORT_INS">"c1479"</definedName>
    <definedName name="IQ_GW_INTAN_AMORT_REIT">"c1480"</definedName>
    <definedName name="IQ_GW_INTAN_AMORT_UTI">"c1481"</definedName>
    <definedName name="IQ_HIGH_TARGET_PRICE">"c1651"</definedName>
    <definedName name="IQ_HIGHPRICE">"c545"</definedName>
    <definedName name="IQ_HOMEOWNERS_WRITTEN">"c546"</definedName>
    <definedName name="IQ_IMPAIR_OIL">"c547"</definedName>
    <definedName name="IQ_IMPAIRMENT_GW">"c548"</definedName>
    <definedName name="IQ_IMPUT_OPER_LEASE_DEPR">"c2987"</definedName>
    <definedName name="IQ_IMPUT_OPER_LEASE_INT_EXP">"c2986"</definedName>
    <definedName name="IQ_INC_AFTER_TAX">"c1598"</definedName>
    <definedName name="IQ_INC_AVAIL_EXCL">"c1395"</definedName>
    <definedName name="IQ_INC_AVAIL_INCL">"c1396"</definedName>
    <definedName name="IQ_INC_BEFORE_TAX">"c1375"</definedName>
    <definedName name="IQ_INC_EQUITY">"c549"</definedName>
    <definedName name="IQ_INC_EQUITY_BR">"c550"</definedName>
    <definedName name="IQ_INC_EQUITY_CF">"c551"</definedName>
    <definedName name="IQ_INC_EQUITY_FIN">"c552"</definedName>
    <definedName name="IQ_INC_EQUITY_INS">"c553"</definedName>
    <definedName name="IQ_INC_EQUITY_REC_BNK">"c554"</definedName>
    <definedName name="IQ_INC_EQUITY_REIT">"c555"</definedName>
    <definedName name="IQ_INC_EQUITY_REV_BNK">"c556"</definedName>
    <definedName name="IQ_INC_EQUITY_UTI">"c557"</definedName>
    <definedName name="IQ_INC_REAL_ESTATE_REC">"c558"</definedName>
    <definedName name="IQ_INC_REAL_ESTATE_REV">"c559"</definedName>
    <definedName name="IQ_INC_TAX">"c560"</definedName>
    <definedName name="IQ_INC_TAX_EXCL">"c1599"</definedName>
    <definedName name="IQ_INC_TAX_PAY_CURRENT">"c561"</definedName>
    <definedName name="IQ_INC_TRADE_ACT">"c562"</definedName>
    <definedName name="IQ_INS_ANNUITY_LIAB">"c563"</definedName>
    <definedName name="IQ_INS_ANNUITY_REV">"c2788"</definedName>
    <definedName name="IQ_INS_DIV_EXP">"c564"</definedName>
    <definedName name="IQ_INS_DIV_REV">"c565"</definedName>
    <definedName name="IQ_INS_IN_FORCE">"c566"</definedName>
    <definedName name="IQ_INS_LIAB">"c567"</definedName>
    <definedName name="IQ_INS_POLICY_EXP">"c568"</definedName>
    <definedName name="IQ_INS_REV">"c569"</definedName>
    <definedName name="IQ_INS_SETTLE">"c570"</definedName>
    <definedName name="IQ_INS_SETTLE_BNK">"c571"</definedName>
    <definedName name="IQ_INS_SETTLE_BR">"c572"</definedName>
    <definedName name="IQ_INS_SETTLE_FIN">"c573"</definedName>
    <definedName name="IQ_INS_SETTLE_INS">"c574"</definedName>
    <definedName name="IQ_INS_SETTLE_REIT">"c575"</definedName>
    <definedName name="IQ_INS_SETTLE_UTI">"c576"</definedName>
    <definedName name="IQ_INSIDER_3MTH_BOUGHT_PCT">"c1534"</definedName>
    <definedName name="IQ_INSIDER_3MTH_NET_PCT">"c1535"</definedName>
    <definedName name="IQ_INSIDER_3MTH_SOLD_PCT">"c1533"</definedName>
    <definedName name="IQ_INSIDER_6MTH_BOUGHT_PCT">"c1537"</definedName>
    <definedName name="IQ_INSIDER_6MTH_NET_PCT">"c1538"</definedName>
    <definedName name="IQ_INSIDER_6MTH_SOLD_PCT">"c1536"</definedName>
    <definedName name="IQ_INSIDER_OVER_TOTAL">"c1581"</definedName>
    <definedName name="IQ_INSIDER_OWNER">"c577"</definedName>
    <definedName name="IQ_INSIDER_PERCENT">"c578"</definedName>
    <definedName name="IQ_INSIDER_SHARES">"c579"</definedName>
    <definedName name="IQ_INSTITUTIONAL_OVER_TOTAL">"c1580"</definedName>
    <definedName name="IQ_INSTITUTIONAL_OWNER">"c580"</definedName>
    <definedName name="IQ_INSTITUTIONAL_PERCENT">"c581"</definedName>
    <definedName name="IQ_INSTITUTIONAL_SHARES">"c582"</definedName>
    <definedName name="IQ_INSUR_RECEIV">"c1600"</definedName>
    <definedName name="IQ_INT_BORROW">"c583"</definedName>
    <definedName name="IQ_INT_DEPOSITS">"c584"</definedName>
    <definedName name="IQ_INT_DIV_INC">"c585"</definedName>
    <definedName name="IQ_INT_EXP_BR">"c586"</definedName>
    <definedName name="IQ_INT_EXP_COVERAGE">"c587"</definedName>
    <definedName name="IQ_INT_EXP_FIN">"c588"</definedName>
    <definedName name="IQ_INT_EXP_INCL_CAP">"c2988"</definedName>
    <definedName name="IQ_INT_EXP_INS">"c589"</definedName>
    <definedName name="IQ_INT_EXP_LTD">"c2086"</definedName>
    <definedName name="IQ_INT_EXP_REIT">"c590"</definedName>
    <definedName name="IQ_INT_EXP_TOTAL">"c591"</definedName>
    <definedName name="IQ_INT_EXP_UTI">"c592"</definedName>
    <definedName name="IQ_INT_INC_BR">"c593"</definedName>
    <definedName name="IQ_INT_INC_FIN">"c594"</definedName>
    <definedName name="IQ_INT_INC_INVEST">"c595"</definedName>
    <definedName name="IQ_INT_INC_LOANS">"c596"</definedName>
    <definedName name="IQ_INT_INC_REIT">"c597"</definedName>
    <definedName name="IQ_INT_INC_TOTAL">"c598"</definedName>
    <definedName name="IQ_INT_INC_UTI">"c599"</definedName>
    <definedName name="IQ_INT_INV_INC">"c600"</definedName>
    <definedName name="IQ_INT_INV_INC_REIT">"c601"</definedName>
    <definedName name="IQ_INT_INV_INC_UTI">"c602"</definedName>
    <definedName name="IQ_INT_ON_BORROWING_COVERAGE">"c603"</definedName>
    <definedName name="IQ_INT_RATE_SPREAD">"c604"</definedName>
    <definedName name="IQ_INTANGIBLES_NET">"c1407"</definedName>
    <definedName name="IQ_INTEREST_CASH_DEPOSITS">"c2255"</definedName>
    <definedName name="IQ_INTEREST_EXP">"c618"</definedName>
    <definedName name="IQ_INTEREST_EXP_NET">"c1450"</definedName>
    <definedName name="IQ_INTEREST_EXP_NON">"c1383"</definedName>
    <definedName name="IQ_INTEREST_EXP_SUPPL">"c1460"</definedName>
    <definedName name="IQ_INTEREST_INC">"c1393"</definedName>
    <definedName name="IQ_INTEREST_INC_NON">"c1384"</definedName>
    <definedName name="IQ_INTEREST_INVEST_INC">"c619"</definedName>
    <definedName name="IQ_INV_10YR_ANN_GROWTH">"c1930"</definedName>
    <definedName name="IQ_INV_1YR_ANN_GROWTH">"c1925"</definedName>
    <definedName name="IQ_INV_2YR_ANN_GROWTH">"c1926"</definedName>
    <definedName name="IQ_INV_3YR_ANN_GROWTH">"c1927"</definedName>
    <definedName name="IQ_INV_5YR_ANN_GROWTH">"c1928"</definedName>
    <definedName name="IQ_INV_7YR_ANN_GROWTH">"c1929"</definedName>
    <definedName name="IQ_INV_BANKING_FEE">"c620"</definedName>
    <definedName name="IQ_INV_METHOD">"c621"</definedName>
    <definedName name="IQ_INVENTORY">"c622"</definedName>
    <definedName name="IQ_INVENTORY_TURNS">"c623"</definedName>
    <definedName name="IQ_INVENTORY_UTI">"c624"</definedName>
    <definedName name="IQ_INVEST_DEBT">"c625"</definedName>
    <definedName name="IQ_INVEST_EQUITY_PREF">"c626"</definedName>
    <definedName name="IQ_INVEST_FHLB">"c627"</definedName>
    <definedName name="IQ_INVEST_LOANS_CF">"c628"</definedName>
    <definedName name="IQ_INVEST_LOANS_CF_BNK">"c629"</definedName>
    <definedName name="IQ_INVEST_LOANS_CF_BR">"c630"</definedName>
    <definedName name="IQ_INVEST_LOANS_CF_FIN">"c631"</definedName>
    <definedName name="IQ_INVEST_LOANS_CF_INS">"c632"</definedName>
    <definedName name="IQ_INVEST_LOANS_CF_REIT">"c633"</definedName>
    <definedName name="IQ_INVEST_LOANS_CF_UTI">"c634"</definedName>
    <definedName name="IQ_INVEST_REAL_ESTATE">"c635"</definedName>
    <definedName name="IQ_INVEST_SECURITY">"c636"</definedName>
    <definedName name="IQ_INVEST_SECURITY_CF">"c637"</definedName>
    <definedName name="IQ_INVEST_SECURITY_CF_BNK">"c638"</definedName>
    <definedName name="IQ_INVEST_SECURITY_CF_BR">"c639"</definedName>
    <definedName name="IQ_INVEST_SECURITY_CF_FIN">"c640"</definedName>
    <definedName name="IQ_INVEST_SECURITY_CF_INS">"c641"</definedName>
    <definedName name="IQ_INVEST_SECURITY_CF_REIT">"c642"</definedName>
    <definedName name="IQ_INVEST_SECURITY_CF_UTI">"c643"</definedName>
    <definedName name="IQ_IPRD">"c644"</definedName>
    <definedName name="IQ_ISS_DEBT_NET">"c1391"</definedName>
    <definedName name="IQ_ISS_STOCK_NET">"c1601"</definedName>
    <definedName name="IQ_JR_SUB_DEBT">"c2534"</definedName>
    <definedName name="IQ_JR_SUB_DEBT_EBITDA">"c2560"</definedName>
    <definedName name="IQ_JR_SUB_DEBT_EBITDA_CAPEX">"c2561"</definedName>
    <definedName name="IQ_JR_SUB_DEBT_PCT">"c2535"</definedName>
    <definedName name="IQ_LAND">"c645"</definedName>
    <definedName name="IQ_LAST_SPLIT_DATE">"c2095"</definedName>
    <definedName name="IQ_LAST_SPLIT_FACTOR">"c2093"</definedName>
    <definedName name="IQ_LASTPRICINGDATE">"c3051"</definedName>
    <definedName name="IQ_LASTSALEPRICE">"c646"</definedName>
    <definedName name="IQ_LASTSALEPRICE_DATE">"c2109"</definedName>
    <definedName name="IQ_LATESTK">1000</definedName>
    <definedName name="IQ_LATESTQ">500</definedName>
    <definedName name="IQ_LEGAL_SETTLE">"c647"</definedName>
    <definedName name="IQ_LEGAL_SETTLE_BNK">"c648"</definedName>
    <definedName name="IQ_LEGAL_SETTLE_BR">"c649"</definedName>
    <definedName name="IQ_LEGAL_SETTLE_FIN">"c650"</definedName>
    <definedName name="IQ_LEGAL_SETTLE_INS">"c651"</definedName>
    <definedName name="IQ_LEGAL_SETTLE_REIT">"c652"</definedName>
    <definedName name="IQ_LEGAL_SETTLE_UTI">"c653"</definedName>
    <definedName name="IQ_LEVERAGE_RATIO">"c654"</definedName>
    <definedName name="IQ_LEVERED_FCF">"c1907"</definedName>
    <definedName name="IQ_LFCF_10YR_ANN_GROWTH">"c1942"</definedName>
    <definedName name="IQ_LFCF_1YR_ANN_GROWTH">"c1937"</definedName>
    <definedName name="IQ_LFCF_2YR_ANN_GROWTH">"c1938"</definedName>
    <definedName name="IQ_LFCF_3YR_ANN_GROWTH">"c1939"</definedName>
    <definedName name="IQ_LFCF_5YR_ANN_GROWTH">"c1940"</definedName>
    <definedName name="IQ_LFCF_7YR_ANN_GROWTH">"c1941"</definedName>
    <definedName name="IQ_LFCF_MARGIN">"c1961"</definedName>
    <definedName name="IQ_LH_STATUTORY_SURPLUS">"c2771"</definedName>
    <definedName name="IQ_LICENSED_POPS">"c2123"</definedName>
    <definedName name="IQ_LIFE_EARNED">"c2739"</definedName>
    <definedName name="IQ_LIFOR">"c655"</definedName>
    <definedName name="IQ_LL">"c656"</definedName>
    <definedName name="IQ_LOAN_LEASE_RECEIV">"c657"</definedName>
    <definedName name="IQ_LOAN_LOSS">"c1386"</definedName>
    <definedName name="IQ_LOAN_SERVICE_REV">"c658"</definedName>
    <definedName name="IQ_LOANS_CF">"c659"</definedName>
    <definedName name="IQ_LOANS_CF_BNK">"c660"</definedName>
    <definedName name="IQ_LOANS_CF_BR">"c661"</definedName>
    <definedName name="IQ_LOANS_CF_FIN">"c662"</definedName>
    <definedName name="IQ_LOANS_CF_INS">"c663"</definedName>
    <definedName name="IQ_LOANS_CF_REIT">"c664"</definedName>
    <definedName name="IQ_LOANS_CF_UTI">"c665"</definedName>
    <definedName name="IQ_LOANS_FOR_SALE">"c666"</definedName>
    <definedName name="IQ_LOANS_PAST_DUE">"c667"</definedName>
    <definedName name="IQ_LOANS_RECEIV_CURRENT">"c668"</definedName>
    <definedName name="IQ_LOANS_RECEIV_LT">"c669"</definedName>
    <definedName name="IQ_LOANS_RECEIV_LT_UTI">"c670"</definedName>
    <definedName name="IQ_LONG_TERM_DEBT">"c1387"</definedName>
    <definedName name="IQ_LONG_TERM_DEBT_OVER_TOTAL_CAP">"c1388"</definedName>
    <definedName name="IQ_LONG_TERM_GROWTH">"c671"</definedName>
    <definedName name="IQ_LONG_TERM_INV">"c1389"</definedName>
    <definedName name="IQ_LOSS_LOSS_EXP">"c672"</definedName>
    <definedName name="IQ_LOSS_TO_NET_EARNED">"c2751"</definedName>
    <definedName name="IQ_LOW_TARGET_PRICE">"c1652"</definedName>
    <definedName name="IQ_LOWPRICE">"c673"</definedName>
    <definedName name="IQ_LT_DEBT">"c674"</definedName>
    <definedName name="IQ_LT_DEBT_BNK">"c675"</definedName>
    <definedName name="IQ_LT_DEBT_BR">"c676"</definedName>
    <definedName name="IQ_LT_DEBT_CAPITAL">"c677"</definedName>
    <definedName name="IQ_LT_DEBT_CAPITAL_LEASES">"c2542"</definedName>
    <definedName name="IQ_LT_DEBT_CAPITAL_LEASES_PCT">"c2543"</definedName>
    <definedName name="IQ_LT_DEBT_EQUITY">"c678"</definedName>
    <definedName name="IQ_LT_DEBT_FIN">"c679"</definedName>
    <definedName name="IQ_LT_DEBT_INS">"c680"</definedName>
    <definedName name="IQ_LT_DEBT_ISSUED">"c681"</definedName>
    <definedName name="IQ_LT_DEBT_ISSUED_BNK">"c682"</definedName>
    <definedName name="IQ_LT_DEBT_ISSUED_BR">"c683"</definedName>
    <definedName name="IQ_LT_DEBT_ISSUED_FIN">"c684"</definedName>
    <definedName name="IQ_LT_DEBT_ISSUED_INS">"c685"</definedName>
    <definedName name="IQ_LT_DEBT_ISSUED_REIT">"c686"</definedName>
    <definedName name="IQ_LT_DEBT_ISSUED_UTI">"c687"</definedName>
    <definedName name="IQ_LT_DEBT_REIT">"c688"</definedName>
    <definedName name="IQ_LT_DEBT_REPAID">"c689"</definedName>
    <definedName name="IQ_LT_DEBT_REPAID_BNK">"c690"</definedName>
    <definedName name="IQ_LT_DEBT_REPAID_BR">"c691"</definedName>
    <definedName name="IQ_LT_DEBT_REPAID_FIN">"c692"</definedName>
    <definedName name="IQ_LT_DEBT_REPAID_INS">"c693"</definedName>
    <definedName name="IQ_LT_DEBT_REPAID_REIT">"c694"</definedName>
    <definedName name="IQ_LT_DEBT_REPAID_UTI">"c695"</definedName>
    <definedName name="IQ_LT_DEBT_UTI">"c696"</definedName>
    <definedName name="IQ_LT_INVEST">"c697"</definedName>
    <definedName name="IQ_LT_INVEST_BR">"c698"</definedName>
    <definedName name="IQ_LT_INVEST_FIN">"c699"</definedName>
    <definedName name="IQ_LT_INVEST_REIT">"c700"</definedName>
    <definedName name="IQ_LT_INVEST_UTI">"c701"</definedName>
    <definedName name="IQ_LT_NOTE_RECEIV">"c1602"</definedName>
    <definedName name="IQ_LTD_DUE_AFTER_FIVE">"c704"</definedName>
    <definedName name="IQ_LTD_DUE_CY">"c705"</definedName>
    <definedName name="IQ_LTD_DUE_CY1">"c706"</definedName>
    <definedName name="IQ_LTD_DUE_CY2">"c707"</definedName>
    <definedName name="IQ_LTD_DUE_CY3">"c708"</definedName>
    <definedName name="IQ_LTD_DUE_CY4">"c709"</definedName>
    <definedName name="IQ_LTD_DUE_NEXT_FIVE">"c710"</definedName>
    <definedName name="IQ_LTM">2000</definedName>
    <definedName name="IQ_LTM_REVENUE_OVER_EMPLOYEES">"c1437"</definedName>
    <definedName name="IQ_MACHINERY">"c711"</definedName>
    <definedName name="IQ_MAINT_CAPEX">"c2947"</definedName>
    <definedName name="IQ_MAINT_REPAIR">"c2087"</definedName>
    <definedName name="IQ_MARKET_CAP_LFCF">"c2209"</definedName>
    <definedName name="IQ_MARKETCAP">"c712"</definedName>
    <definedName name="IQ_MARKETING">"c2239"</definedName>
    <definedName name="IQ_MC_RATIO">"c2783"</definedName>
    <definedName name="IQ_MC_STATUTORY_SURPLUS">"c2772"</definedName>
    <definedName name="IQ_MEDIAN_TARGET_PRICE">"c1650"</definedName>
    <definedName name="IQ_MERGER">"c713"</definedName>
    <definedName name="IQ_MERGER_BNK">"c714"</definedName>
    <definedName name="IQ_MERGER_BR">"c715"</definedName>
    <definedName name="IQ_MERGER_FIN">"c716"</definedName>
    <definedName name="IQ_MERGER_INS">"c717"</definedName>
    <definedName name="IQ_MERGER_REIT">"c718"</definedName>
    <definedName name="IQ_MERGER_RESTRUCTURE">"c719"</definedName>
    <definedName name="IQ_MERGER_RESTRUCTURE_BNK">"c720"</definedName>
    <definedName name="IQ_MERGER_RESTRUCTURE_BR">"c721"</definedName>
    <definedName name="IQ_MERGER_RESTRUCTURE_FIN">"c722"</definedName>
    <definedName name="IQ_MERGER_RESTRUCTURE_INS">"c723"</definedName>
    <definedName name="IQ_MERGER_RESTRUCTURE_REIT">"c724"</definedName>
    <definedName name="IQ_MERGER_RESTRUCTURE_UTI">"c725"</definedName>
    <definedName name="IQ_MERGER_UTI">"c726"</definedName>
    <definedName name="IQ_MINORITY_INTEREST">"c727"</definedName>
    <definedName name="IQ_MINORITY_INTEREST_BNK">"c728"</definedName>
    <definedName name="IQ_MINORITY_INTEREST_BR">"c729"</definedName>
    <definedName name="IQ_MINORITY_INTEREST_CF">"c730"</definedName>
    <definedName name="IQ_MINORITY_INTEREST_FIN">"c731"</definedName>
    <definedName name="IQ_MINORITY_INTEREST_INS">"c732"</definedName>
    <definedName name="IQ_MINORITY_INTEREST_IS">"c733"</definedName>
    <definedName name="IQ_MINORITY_INTEREST_REIT">"c734"</definedName>
    <definedName name="IQ_MINORITY_INTEREST_TOTAL">"c1905"</definedName>
    <definedName name="IQ_MINORITY_INTEREST_UTI">"c735"</definedName>
    <definedName name="IQ_MISC_ADJUST_CF">"c736"</definedName>
    <definedName name="IQ_MISC_EARN_ADJ">"c1603"</definedName>
    <definedName name="IQ_MKTCAP_EBT_EXCL">"c737"</definedName>
    <definedName name="IQ_MKTCAP_EBT_EXCL_AVG">"c738"</definedName>
    <definedName name="IQ_MKTCAP_EBT_INCL_AVG">"c739"</definedName>
    <definedName name="IQ_MKTCAP_TOTAL_REV">"c740"</definedName>
    <definedName name="IQ_MKTCAP_TOTAL_REV_AVG">"c741"</definedName>
    <definedName name="IQ_MKTCAP_TOTAL_REV_FWD">"c742"</definedName>
    <definedName name="IQ_MM_ACCOUNT">"c743"</definedName>
    <definedName name="IQ_MORT_BANK_ACT">"c744"</definedName>
    <definedName name="IQ_MORT_BANKING_FEE">"c745"</definedName>
    <definedName name="IQ_MORT_INT_INC">"c746"</definedName>
    <definedName name="IQ_MORT_LOANS">"c747"</definedName>
    <definedName name="IQ_MORT_SECURITY">"c748"</definedName>
    <definedName name="IQ_MORTGAGE_SERV_RIGHTS">"c2242"</definedName>
    <definedName name="IQ_NAV_ACT_OR_EST">"c2225"</definedName>
    <definedName name="IQ_NAV_EST">"c1751"</definedName>
    <definedName name="IQ_NAV_HIGH_EST">"c1753"</definedName>
    <definedName name="IQ_NAV_LOW_EST">"c1754"</definedName>
    <definedName name="IQ_NAV_MEDIAN_EST">"c1752"</definedName>
    <definedName name="IQ_NAV_NUM_EST">"c1755"</definedName>
    <definedName name="IQ_NAV_STDDEV_EST">"c1756"</definedName>
    <definedName name="IQ_NET_CHANGE">"c749"</definedName>
    <definedName name="IQ_NET_CLAIM_EXP_INCUR">"c2757"</definedName>
    <definedName name="IQ_NET_CLAIM_EXP_INCUR_CY">"c2761"</definedName>
    <definedName name="IQ_NET_CLAIM_EXP_INCUR_PY">"c2762"</definedName>
    <definedName name="IQ_NET_CLAIM_EXP_PAID">"c2760"</definedName>
    <definedName name="IQ_NET_CLAIM_EXP_PAID_CY">"c2763"</definedName>
    <definedName name="IQ_NET_CLAIM_EXP_PAID_PY">"c2764"</definedName>
    <definedName name="IQ_NET_CLAIM_EXP_RES">"c2754"</definedName>
    <definedName name="IQ_NET_DEBT">"c1584"</definedName>
    <definedName name="IQ_NET_DEBT_EBITDA">"c750"</definedName>
    <definedName name="IQ_NET_DEBT_EBITDA_CAPEX">"c2949"</definedName>
    <definedName name="IQ_NET_DEBT_ISSUED">"c751"</definedName>
    <definedName name="IQ_NET_DEBT_ISSUED_BNK">"c752"</definedName>
    <definedName name="IQ_NET_DEBT_ISSUED_BR">"c753"</definedName>
    <definedName name="IQ_NET_DEBT_ISSUED_FIN">"c754"</definedName>
    <definedName name="IQ_NET_DEBT_ISSUED_INS">"c755"</definedName>
    <definedName name="IQ_NET_DEBT_ISSUED_REIT">"c756"</definedName>
    <definedName name="IQ_NET_DEBT_ISSUED_UTI">"c757"</definedName>
    <definedName name="IQ_NET_EARNED">"c2734"</definedName>
    <definedName name="IQ_NET_INC">"c1394"</definedName>
    <definedName name="IQ_NET_INC_BEFORE">"c1368"</definedName>
    <definedName name="IQ_NET_INC_CF">"c1397"</definedName>
    <definedName name="IQ_NET_INC_MARGIN">"c1398"</definedName>
    <definedName name="IQ_NET_INT_INC_10YR_ANN_GROWTH">"c758"</definedName>
    <definedName name="IQ_NET_INT_INC_1YR_ANN_GROWTH">"c759"</definedName>
    <definedName name="IQ_NET_INT_INC_2YR_ANN_GROWTH">"c760"</definedName>
    <definedName name="IQ_NET_INT_INC_3YR_ANN_GROWTH">"c761"</definedName>
    <definedName name="IQ_NET_INT_INC_5YR_ANN_GROWTH">"c762"</definedName>
    <definedName name="IQ_NET_INT_INC_7YR_ANN_GROWTH">"c763"</definedName>
    <definedName name="IQ_NET_INT_INC_BNK">"c764"</definedName>
    <definedName name="IQ_NET_INT_INC_BR">"c765"</definedName>
    <definedName name="IQ_NET_INT_INC_FIN">"c766"</definedName>
    <definedName name="IQ_NET_INT_INC_TOTAL_REV">"c767"</definedName>
    <definedName name="IQ_NET_INT_MARGIN">"c768"</definedName>
    <definedName name="IQ_NET_INTEREST_EXP">"c769"</definedName>
    <definedName name="IQ_NET_INTEREST_EXP_REIT">"c770"</definedName>
    <definedName name="IQ_NET_INTEREST_EXP_UTI">"c771"</definedName>
    <definedName name="IQ_NET_INTEREST_INC">"c1392"</definedName>
    <definedName name="IQ_NET_INTEREST_INC_AFTER_LL">"c1604"</definedName>
    <definedName name="IQ_NET_LIFE_INS_IN_FORCE">"c2769"</definedName>
    <definedName name="IQ_NET_LOANS">"c772"</definedName>
    <definedName name="IQ_NET_LOANS_10YR_ANN_GROWTH">"c773"</definedName>
    <definedName name="IQ_NET_LOANS_1YR_ANN_GROWTH">"c774"</definedName>
    <definedName name="IQ_NET_LOANS_2YR_ANN_GROWTH">"c775"</definedName>
    <definedName name="IQ_NET_LOANS_3YR_ANN_GROWTH">"c776"</definedName>
    <definedName name="IQ_NET_LOANS_5YR_ANN_GROWTH">"c777"</definedName>
    <definedName name="IQ_NET_LOANS_7YR_ANN_GROWTH">"c778"</definedName>
    <definedName name="IQ_NET_LOANS_TOTAL_DEPOSITS">"c779"</definedName>
    <definedName name="IQ_NET_RENTAL_EXP_FN">"c780"</definedName>
    <definedName name="IQ_NET_TO_GROSS_EARNED">"c2750"</definedName>
    <definedName name="IQ_NET_TO_GROSS_WRITTEN">"c2729"</definedName>
    <definedName name="IQ_NET_WRITTEN">"c2728"</definedName>
    <definedName name="IQ_NEW_PREM">"c2785"</definedName>
    <definedName name="IQ_NI">"c781"</definedName>
    <definedName name="IQ_NI_10YR_ANN_GROWTH">"c782"</definedName>
    <definedName name="IQ_NI_1YR_ANN_GROWTH">"c783"</definedName>
    <definedName name="IQ_NI_2YR_ANN_GROWTH">"c784"</definedName>
    <definedName name="IQ_NI_3YR_ANN_GROWTH">"c785"</definedName>
    <definedName name="IQ_NI_5YR_ANN_GROWTH">"c786"</definedName>
    <definedName name="IQ_NI_7YR_ANN_GROWTH">"c787"</definedName>
    <definedName name="IQ_NI_ACT_OR_EST">"c2222"</definedName>
    <definedName name="IQ_NI_AFTER_CAPITALIZED">"c788"</definedName>
    <definedName name="IQ_NI_AVAIL_EXCL">"c789"</definedName>
    <definedName name="IQ_NI_AVAIL_EXCL_MARGIN">"c790"</definedName>
    <definedName name="IQ_NI_AVAIL_INCL">"c791"</definedName>
    <definedName name="IQ_NI_BEFORE_CAPITALIZED">"c792"</definedName>
    <definedName name="IQ_NI_CF">"c793"</definedName>
    <definedName name="IQ_NI_EST">"c1716"</definedName>
    <definedName name="IQ_NI_GW_EST">"c1723"</definedName>
    <definedName name="IQ_NI_GW_HIGH_EST">"c1725"</definedName>
    <definedName name="IQ_NI_GW_LOW_EST">"c1726"</definedName>
    <definedName name="IQ_NI_GW_MEDIAN_EST">"c1724"</definedName>
    <definedName name="IQ_NI_GW_NUM_EST">"c1727"</definedName>
    <definedName name="IQ_NI_GW_STDDEV_EST">"c1728"</definedName>
    <definedName name="IQ_NI_HIGH_EST">"c1718"</definedName>
    <definedName name="IQ_NI_LOW_EST">"c1719"</definedName>
    <definedName name="IQ_NI_MARGIN">"c794"</definedName>
    <definedName name="IQ_NI_MEDIAN_EST">"c1717"</definedName>
    <definedName name="IQ_NI_NORM">"c1901"</definedName>
    <definedName name="IQ_NI_NORM_10YR_ANN_GROWTH">"c1960"</definedName>
    <definedName name="IQ_NI_NORM_1YR_ANN_GROWTH">"c1955"</definedName>
    <definedName name="IQ_NI_NORM_2YR_ANN_GROWTH">"c1956"</definedName>
    <definedName name="IQ_NI_NORM_3YR_ANN_GROWTH">"c1957"</definedName>
    <definedName name="IQ_NI_NORM_5YR_ANN_GROWTH">"c1958"</definedName>
    <definedName name="IQ_NI_NORM_7YR_ANN_GROWTH">"c1959"</definedName>
    <definedName name="IQ_NI_NORM_MARGIN">"c1964"</definedName>
    <definedName name="IQ_NI_NUM_EST">"c1720"</definedName>
    <definedName name="IQ_NI_REPORTED_EST">"c1730"</definedName>
    <definedName name="IQ_NI_REPORTED_HIGH_EST">"c1732"</definedName>
    <definedName name="IQ_NI_REPORTED_LOW_EST">"c1733"</definedName>
    <definedName name="IQ_NI_REPORTED_MEDIAN_EST">"c1731"</definedName>
    <definedName name="IQ_NI_REPORTED_NUM_EST">"c1734"</definedName>
    <definedName name="IQ_NI_REPORTED_STDDEV_EST">"c1735"</definedName>
    <definedName name="IQ_NI_SFAS">"c795"</definedName>
    <definedName name="IQ_NI_STDDEV_EST">"c1721"</definedName>
    <definedName name="IQ_NON_ACCRUAL_LOANS">"c796"</definedName>
    <definedName name="IQ_NON_CASH">"c1399"</definedName>
    <definedName name="IQ_NON_CASH_ITEMS">"c797"</definedName>
    <definedName name="IQ_NON_INS_EXP">"c798"</definedName>
    <definedName name="IQ_NON_INS_REV">"c799"</definedName>
    <definedName name="IQ_NON_INT_BEAR_CD">"c800"</definedName>
    <definedName name="IQ_NON_INT_EXP">"c801"</definedName>
    <definedName name="IQ_NON_INT_INC">"c802"</definedName>
    <definedName name="IQ_NON_INT_INC_10YR_ANN_GROWTH">"c803"</definedName>
    <definedName name="IQ_NON_INT_INC_1YR_ANN_GROWTH">"c804"</definedName>
    <definedName name="IQ_NON_INT_INC_2YR_ANN_GROWTH">"c805"</definedName>
    <definedName name="IQ_NON_INT_INC_3YR_ANN_GROWTH">"c806"</definedName>
    <definedName name="IQ_NON_INT_INC_5YR_ANN_GROWTH">"c807"</definedName>
    <definedName name="IQ_NON_INT_INC_7YR_ANN_GROWTH">"c808"</definedName>
    <definedName name="IQ_NON_INTEREST_EXP">"c1400"</definedName>
    <definedName name="IQ_NON_INTEREST_INC">"c1401"</definedName>
    <definedName name="IQ_NON_OPER_EXP">"c809"</definedName>
    <definedName name="IQ_NON_OPER_INC">"c810"</definedName>
    <definedName name="IQ_NON_PERF_ASSETS_10YR_ANN_GROWTH">"c811"</definedName>
    <definedName name="IQ_NON_PERF_ASSETS_1YR_ANN_GROWTH">"c812"</definedName>
    <definedName name="IQ_NON_PERF_ASSETS_2YR_ANN_GROWTH">"c813"</definedName>
    <definedName name="IQ_NON_PERF_ASSETS_3YR_ANN_GROWTH">"c814"</definedName>
    <definedName name="IQ_NON_PERF_ASSETS_5YR_ANN_GROWTH">"c815"</definedName>
    <definedName name="IQ_NON_PERF_ASSETS_7YR_ANN_GROWTH">"c816"</definedName>
    <definedName name="IQ_NON_PERF_ASSETS_TOTAL_ASSETS">"c817"</definedName>
    <definedName name="IQ_NON_PERF_LOANS_10YR_ANN_GROWTH">"c818"</definedName>
    <definedName name="IQ_NON_PERF_LOANS_1YR_ANN_GROWTH">"c819"</definedName>
    <definedName name="IQ_NON_PERF_LOANS_2YR_ANN_GROWTH">"c820"</definedName>
    <definedName name="IQ_NON_PERF_LOANS_3YR_ANN_GROWTH">"c821"</definedName>
    <definedName name="IQ_NON_PERF_LOANS_5YR_ANN_GROWTH">"c822"</definedName>
    <definedName name="IQ_NON_PERF_LOANS_7YR_ANN_GROWTH">"c823"</definedName>
    <definedName name="IQ_NON_PERF_LOANS_TOTAL_ASSETS">"c824"</definedName>
    <definedName name="IQ_NON_PERF_LOANS_TOTAL_LOANS">"c825"</definedName>
    <definedName name="IQ_NON_PERFORMING_ASSETS">"c826"</definedName>
    <definedName name="IQ_NON_PERFORMING_LOANS">"c827"</definedName>
    <definedName name="IQ_NONCASH_PENSION_EXP">"c3000"</definedName>
    <definedName name="IQ_NONRECOURSE_DEBT">"c2550"</definedName>
    <definedName name="IQ_NONRECOURSE_DEBT_PCT">"c2551"</definedName>
    <definedName name="IQ_NONUTIL_REV">"c2089"</definedName>
    <definedName name="IQ_NORM_EPS_ACT_OR_EST">"c2249"</definedName>
    <definedName name="IQ_NORMAL_INC_AFTER">"c1605"</definedName>
    <definedName name="IQ_NORMAL_INC_AVAIL">"c1606"</definedName>
    <definedName name="IQ_NORMAL_INC_BEFORE">"c1607"</definedName>
    <definedName name="IQ_NOTES_PAY">"c1423"</definedName>
    <definedName name="IQ_NOW_ACCOUNT">"c828"</definedName>
    <definedName name="IQ_NPPE">"c829"</definedName>
    <definedName name="IQ_NPPE_10YR_ANN_GROWTH">"c830"</definedName>
    <definedName name="IQ_NPPE_1YR_ANN_GROWTH">"c831"</definedName>
    <definedName name="IQ_NPPE_2YR_ANN_GROWTH">"c832"</definedName>
    <definedName name="IQ_NPPE_3YR_ANN_GROWTH">"c833"</definedName>
    <definedName name="IQ_NPPE_5YR_ANN_GROWTH">"c834"</definedName>
    <definedName name="IQ_NPPE_7YR_ANN_GROWTH">"c835"</definedName>
    <definedName name="IQ_NTM">6000</definedName>
    <definedName name="IQ_NUKE">"c836"</definedName>
    <definedName name="IQ_NUKE_CF">"c837"</definedName>
    <definedName name="IQ_NUKE_CONTR">"c838"</definedName>
    <definedName name="IQ_NUM_BRANCHES">"c2088"</definedName>
    <definedName name="IQ_NUMBER_ADRHOLDERS">"c1970"</definedName>
    <definedName name="IQ_NUMBER_DAYS">"c1904"</definedName>
    <definedName name="IQ_NUMBER_SHAREHOLDERS">"c1967"</definedName>
    <definedName name="IQ_NUMBER_SHAREHOLDERS_CLASSA">"c1968"</definedName>
    <definedName name="IQ_NUMBER_SHAREHOLDERS_OTHER">"c1969"</definedName>
    <definedName name="IQ_OCCUPY_EXP">"c839"</definedName>
    <definedName name="IQ_OG_10DISC">"c1998"</definedName>
    <definedName name="IQ_OG_10DISC_GAS">"c2018"</definedName>
    <definedName name="IQ_OG_10DISC_OIL">"c2008"</definedName>
    <definedName name="IQ_OG_ACQ_COST_PROVED">"c1975"</definedName>
    <definedName name="IQ_OG_ACQ_COST_PROVED_GAS">"c1987"</definedName>
    <definedName name="IQ_OG_ACQ_COST_PROVED_OIL">"c1981"</definedName>
    <definedName name="IQ_OG_ACQ_COST_UNPROVED">"c1976"</definedName>
    <definedName name="IQ_OG_ACQ_COST_UNPROVED_GAS">"c1988"</definedName>
    <definedName name="IQ_OG_ACQ_COST_UNPROVED_OIL">"c1982"</definedName>
    <definedName name="IQ_OG_AVG_DAILY_PROD_GAS">"c2910"</definedName>
    <definedName name="IQ_OG_AVG_DAILY_PROD_NGL">"c2911"</definedName>
    <definedName name="IQ_OG_AVG_DAILY_PROD_OIL">"c2909"</definedName>
    <definedName name="IQ_OG_CLOSE_BALANCE_GAS">"c2049"</definedName>
    <definedName name="IQ_OG_CLOSE_BALANCE_NGL">"c2920"</definedName>
    <definedName name="IQ_OG_CLOSE_BALANCE_OIL">"c2037"</definedName>
    <definedName name="IQ_OG_DCF_BEFORE_TAXES">"c2023"</definedName>
    <definedName name="IQ_OG_DCF_BEFORE_TAXES_GAS">"c2025"</definedName>
    <definedName name="IQ_OG_DCF_BEFORE_TAXES_OIL">"c2024"</definedName>
    <definedName name="IQ_OG_DEVELOPED_RESERVES_GAS">"c2053"</definedName>
    <definedName name="IQ_OG_DEVELOPED_RESERVES_NGL">"c2922"</definedName>
    <definedName name="IQ_OG_DEVELOPED_RESERVES_OIL">"c2054"</definedName>
    <definedName name="IQ_OG_DEVELOPMENT_COSTS">"c1978"</definedName>
    <definedName name="IQ_OG_DEVELOPMENT_COSTS_GAS">"c1990"</definedName>
    <definedName name="IQ_OG_DEVELOPMENT_COSTS_OIL">"c1984"</definedName>
    <definedName name="IQ_OG_EQUITY_DCF">"c2002"</definedName>
    <definedName name="IQ_OG_EQUITY_DCF_GAS">"c2022"</definedName>
    <definedName name="IQ_OG_EQUITY_DCF_OIL">"c2012"</definedName>
    <definedName name="IQ_OG_EQUTY_RESERVES_GAS">"c2050"</definedName>
    <definedName name="IQ_OG_EQUTY_RESERVES_NGL">"c2921"</definedName>
    <definedName name="IQ_OG_EQUTY_RESERVES_OIL">"c2038"</definedName>
    <definedName name="IQ_OG_EXPLORATION_COSTS">"c1977"</definedName>
    <definedName name="IQ_OG_EXPLORATION_COSTS_GAS">"c1989"</definedName>
    <definedName name="IQ_OG_EXPLORATION_COSTS_OIL">"c1983"</definedName>
    <definedName name="IQ_OG_EXT_DISC_GAS">"c2043"</definedName>
    <definedName name="IQ_OG_EXT_DISC_NGL">"c2914"</definedName>
    <definedName name="IQ_OG_EXT_DISC_OIL">"c2031"</definedName>
    <definedName name="IQ_OG_FUTURE_CASH_INFLOWS">"c1993"</definedName>
    <definedName name="IQ_OG_FUTURE_CASH_INFLOWS_GAS">"c2013"</definedName>
    <definedName name="IQ_OG_FUTURE_CASH_INFLOWS_OIL">"c2003"</definedName>
    <definedName name="IQ_OG_FUTURE_DEVELOPMENT_COSTS">"c1995"</definedName>
    <definedName name="IQ_OG_FUTURE_DEVELOPMENT_COSTS_GAS">"c2015"</definedName>
    <definedName name="IQ_OG_FUTURE_DEVELOPMENT_COSTS_OIL">"c2005"</definedName>
    <definedName name="IQ_OG_FUTURE_INC_TAXES">"c1997"</definedName>
    <definedName name="IQ_OG_FUTURE_INC_TAXES_GAS">"c2017"</definedName>
    <definedName name="IQ_OG_FUTURE_INC_TAXES_OIL">"c2007"</definedName>
    <definedName name="IQ_OG_FUTURE_PRODUCTION_COSTS">"c1994"</definedName>
    <definedName name="IQ_OG_FUTURE_PRODUCTION_COSTS_GAS">"c2014"</definedName>
    <definedName name="IQ_OG_FUTURE_PRODUCTION_COSTS_OIL">"c2004"</definedName>
    <definedName name="IQ_OG_GAS_PRICE_HEDGED">"c2056"</definedName>
    <definedName name="IQ_OG_GAS_PRICE_UNHEDGED">"c2058"</definedName>
    <definedName name="IQ_OG_IMPROVED_RECOVERY_GAS">"c2044"</definedName>
    <definedName name="IQ_OG_IMPROVED_RECOVERY_NGL">"c2915"</definedName>
    <definedName name="IQ_OG_IMPROVED_RECOVERY_OIL">"c2032"</definedName>
    <definedName name="IQ_OG_LIQUID_GAS_PRICE_HEDGED">"c2233"</definedName>
    <definedName name="IQ_OG_LIQUID_GAS_PRICE_UNHEDGED">"c2234"</definedName>
    <definedName name="IQ_OG_NET_FUTURE_CASH_FLOWS">"c1996"</definedName>
    <definedName name="IQ_OG_NET_FUTURE_CASH_FLOWS_GAS">"c2016"</definedName>
    <definedName name="IQ_OG_NET_FUTURE_CASH_FLOWS_OIL">"c2006"</definedName>
    <definedName name="IQ_OG_OIL_PRICE_HEDGED">"c2055"</definedName>
    <definedName name="IQ_OG_OIL_PRICE_UNHEDGED">"c2057"</definedName>
    <definedName name="IQ_OG_OPEN_BALANCE_GAS">"c2041"</definedName>
    <definedName name="IQ_OG_OPEN_BALANCE_NGL">"c2912"</definedName>
    <definedName name="IQ_OG_OPEN_BALANCE_OIL">"c2029"</definedName>
    <definedName name="IQ_OG_OTHER_ADJ_FCF">"c1999"</definedName>
    <definedName name="IQ_OG_OTHER_ADJ_FCF_GAS">"c2019"</definedName>
    <definedName name="IQ_OG_OTHER_ADJ_FCF_OIL">"c2009"</definedName>
    <definedName name="IQ_OG_OTHER_ADJ_GAS">"c2048"</definedName>
    <definedName name="IQ_OG_OTHER_ADJ_NGL">"c2919"</definedName>
    <definedName name="IQ_OG_OTHER_ADJ_OIL">"c2036"</definedName>
    <definedName name="IQ_OG_OTHER_COSTS">"c1979"</definedName>
    <definedName name="IQ_OG_OTHER_COSTS_GAS">"c1991"</definedName>
    <definedName name="IQ_OG_OTHER_COSTS_OIL">"c1985"</definedName>
    <definedName name="IQ_OG_PRODUCTION_GAS">"c2047"</definedName>
    <definedName name="IQ_OG_PRODUCTION_NGL">"c2918"</definedName>
    <definedName name="IQ_OG_PRODUCTION_OIL">"c2035"</definedName>
    <definedName name="IQ_OG_PURCHASES_GAS">"c2045"</definedName>
    <definedName name="IQ_OG_PURCHASES_NGL">"c2916"</definedName>
    <definedName name="IQ_OG_PURCHASES_OIL">"c2033"</definedName>
    <definedName name="IQ_OG_REVISIONS_GAS">"c2042"</definedName>
    <definedName name="IQ_OG_REVISIONS_NGL">"c2913"</definedName>
    <definedName name="IQ_OG_REVISIONS_OIL">"c2030"</definedName>
    <definedName name="IQ_OG_SALES_IN_PLACE_GAS">"c2046"</definedName>
    <definedName name="IQ_OG_SALES_IN_PLACE_NGL">"c2917"</definedName>
    <definedName name="IQ_OG_SALES_IN_PLACE_OIL">"c2034"</definedName>
    <definedName name="IQ_OG_STANDARDIZED_DCF">"c2000"</definedName>
    <definedName name="IQ_OG_STANDARDIZED_DCF_GAS">"c2020"</definedName>
    <definedName name="IQ_OG_STANDARDIZED_DCF_HEDGED">"c2001"</definedName>
    <definedName name="IQ_OG_STANDARDIZED_DCF_HEDGED_GAS">"c2021"</definedName>
    <definedName name="IQ_OG_STANDARDIZED_DCF_HEDGED_OIL">"c2011"</definedName>
    <definedName name="IQ_OG_STANDARDIZED_DCF_OIL">"c2010"</definedName>
    <definedName name="IQ_OG_TAXES">"c2026"</definedName>
    <definedName name="IQ_OG_TAXES_GAS">"c2028"</definedName>
    <definedName name="IQ_OG_TAXES_OIL">"c2027"</definedName>
    <definedName name="IQ_OG_TOTAL_COSTS">"c1980"</definedName>
    <definedName name="IQ_OG_TOTAL_COSTS_GAS">"c1992"</definedName>
    <definedName name="IQ_OG_TOTAL_COSTS_OIL">"c1986"</definedName>
    <definedName name="IQ_OG_TOTAL_EST_PROVED_RESERVES_GAS">"c2052"</definedName>
    <definedName name="IQ_OG_TOTAL_GAS_PRODUCTION">"c2060"</definedName>
    <definedName name="IQ_OG_TOTAL_LIQUID_GAS_PRODUCTION">"c2235"</definedName>
    <definedName name="IQ_OG_TOTAL_OIL_PRODUCTION">"c2059"</definedName>
    <definedName name="IQ_OG_UNDEVELOPED_RESERVES_GAS">"c2051"</definedName>
    <definedName name="IQ_OG_UNDEVELOPED_RESERVES_NGL">"c2923"</definedName>
    <definedName name="IQ_OG_UNDEVELOPED_RESERVES_OIL">"c2039"</definedName>
    <definedName name="IQ_OIL_IMPAIR">"c840"</definedName>
    <definedName name="IQ_OL_COMM_AFTER_FIVE">"c841"</definedName>
    <definedName name="IQ_OL_COMM_CY">"c842"</definedName>
    <definedName name="IQ_OL_COMM_CY1">"c843"</definedName>
    <definedName name="IQ_OL_COMM_CY2">"c844"</definedName>
    <definedName name="IQ_OL_COMM_CY3">"c845"</definedName>
    <definedName name="IQ_OL_COMM_CY4">"c846"</definedName>
    <definedName name="IQ_OL_COMM_NEXT_FIVE">"c847"</definedName>
    <definedName name="IQ_OPENPRICE">"c848"</definedName>
    <definedName name="IQ_OPER_INC">"c849"</definedName>
    <definedName name="IQ_OPER_INC_ACT_OR_EST">"c2220"</definedName>
    <definedName name="IQ_OPER_INC_BR">"c850"</definedName>
    <definedName name="IQ_OPER_INC_EST">"c1688"</definedName>
    <definedName name="IQ_OPER_INC_FIN">"c851"</definedName>
    <definedName name="IQ_OPER_INC_HIGH_EST">"c1690"</definedName>
    <definedName name="IQ_OPER_INC_INS">"c852"</definedName>
    <definedName name="IQ_OPER_INC_LOW_EST">"c1691"</definedName>
    <definedName name="IQ_OPER_INC_MARGIN">"c1448"</definedName>
    <definedName name="IQ_OPER_INC_MEDIAN_EST">"c1689"</definedName>
    <definedName name="IQ_OPER_INC_NUM_EST">"c1692"</definedName>
    <definedName name="IQ_OPER_INC_REIT">"c853"</definedName>
    <definedName name="IQ_OPER_INC_STDDEV_EST">"c1693"</definedName>
    <definedName name="IQ_OPER_INC_UTI">"c854"</definedName>
    <definedName name="IQ_OPERATIONS_EXP">"c855"</definedName>
    <definedName name="IQ_OPTIONS_BEG_OS">"c1572"</definedName>
    <definedName name="IQ_OPTIONS_CANCELLED">"c856"</definedName>
    <definedName name="IQ_OPTIONS_END_OS">"c1573"</definedName>
    <definedName name="IQ_OPTIONS_EXERCISED">"c2116"</definedName>
    <definedName name="IQ_OPTIONS_GRANTED">"c2673"</definedName>
    <definedName name="IQ_OPTIONS_ISSUED">"c857"</definedName>
    <definedName name="IQ_OPTIONS_STRIKE_PRICE_GRANTED">"c2678"</definedName>
    <definedName name="IQ_OPTIONS_STRIKE_PRICE_OS">"c2677"</definedName>
    <definedName name="IQ_ORDER_BACKLOG">"c2090"</definedName>
    <definedName name="IQ_OTHER_ADJUST_GROSS_LOANS">"c859"</definedName>
    <definedName name="IQ_OTHER_ASSETS">"c860"</definedName>
    <definedName name="IQ_OTHER_ASSETS_BNK">"c861"</definedName>
    <definedName name="IQ_OTHER_ASSETS_BR">"c862"</definedName>
    <definedName name="IQ_OTHER_ASSETS_FIN">"c863"</definedName>
    <definedName name="IQ_OTHER_ASSETS_INS">"c864"</definedName>
    <definedName name="IQ_OTHER_ASSETS_REIT">"c865"</definedName>
    <definedName name="IQ_OTHER_ASSETS_SERV_RIGHTS">"c2243"</definedName>
    <definedName name="IQ_OTHER_ASSETS_UTI">"c866"</definedName>
    <definedName name="IQ_OTHER_BEARING_LIAB">"c1608"</definedName>
    <definedName name="IQ_OTHER_BENEFITS_OBLIGATION">"c867"</definedName>
    <definedName name="IQ_OTHER_CA">"c868"</definedName>
    <definedName name="IQ_OTHER_CA_SUPPL">"c869"</definedName>
    <definedName name="IQ_OTHER_CA_SUPPL_BNK">"c870"</definedName>
    <definedName name="IQ_OTHER_CA_SUPPL_BR">"c871"</definedName>
    <definedName name="IQ_OTHER_CA_SUPPL_FIN">"c872"</definedName>
    <definedName name="IQ_OTHER_CA_SUPPL_INS">"c873"</definedName>
    <definedName name="IQ_OTHER_CA_SUPPL_REIT">"c874"</definedName>
    <definedName name="IQ_OTHER_CA_SUPPL_UTI">"c875"</definedName>
    <definedName name="IQ_OTHER_CA_UTI">"c876"</definedName>
    <definedName name="IQ_OTHER_CL">"c877"</definedName>
    <definedName name="IQ_OTHER_CL_SUPPL">"c878"</definedName>
    <definedName name="IQ_OTHER_CL_SUPPL_BNK">"c879"</definedName>
    <definedName name="IQ_OTHER_CL_SUPPL_BR">"c880"</definedName>
    <definedName name="IQ_OTHER_CL_SUPPL_FIN">"c881"</definedName>
    <definedName name="IQ_OTHER_CL_SUPPL_REIT">"c882"</definedName>
    <definedName name="IQ_OTHER_CL_SUPPL_UTI">"c883"</definedName>
    <definedName name="IQ_OTHER_CL_UTI">"c884"</definedName>
    <definedName name="IQ_OTHER_CURRENT_ASSETS">"c1403"</definedName>
    <definedName name="IQ_OTHER_CURRENT_LIAB">"c1404"</definedName>
    <definedName name="IQ_OTHER_DEBT">"c2507"</definedName>
    <definedName name="IQ_OTHER_DEBT_PCT">"c2508"</definedName>
    <definedName name="IQ_OTHER_DEP">"c885"</definedName>
    <definedName name="IQ_OTHER_EARNING">"c1609"</definedName>
    <definedName name="IQ_OTHER_EQUITY">"c886"</definedName>
    <definedName name="IQ_OTHER_EQUITY_BNK">"c887"</definedName>
    <definedName name="IQ_OTHER_EQUITY_BR">"c888"</definedName>
    <definedName name="IQ_OTHER_EQUITY_FIN">"c889"</definedName>
    <definedName name="IQ_OTHER_EQUITY_INS">"c890"</definedName>
    <definedName name="IQ_OTHER_EQUITY_REIT">"c891"</definedName>
    <definedName name="IQ_OTHER_EQUITY_UTI">"c892"</definedName>
    <definedName name="IQ_OTHER_FINANCE_ACT">"c893"</definedName>
    <definedName name="IQ_OTHER_FINANCE_ACT_BNK">"c894"</definedName>
    <definedName name="IQ_OTHER_FINANCE_ACT_BR">"c895"</definedName>
    <definedName name="IQ_OTHER_FINANCE_ACT_FIN">"c896"</definedName>
    <definedName name="IQ_OTHER_FINANCE_ACT_INS">"c897"</definedName>
    <definedName name="IQ_OTHER_FINANCE_ACT_REIT">"c898"</definedName>
    <definedName name="IQ_OTHER_FINANCE_ACT_SUPPL">"c899"</definedName>
    <definedName name="IQ_OTHER_FINANCE_ACT_SUPPL_BNK">"c900"</definedName>
    <definedName name="IQ_OTHER_FINANCE_ACT_SUPPL_BR">"c901"</definedName>
    <definedName name="IQ_OTHER_FINANCE_ACT_SUPPL_FIN">"c902"</definedName>
    <definedName name="IQ_OTHER_FINANCE_ACT_SUPPL_INS">"c903"</definedName>
    <definedName name="IQ_OTHER_FINANCE_ACT_SUPPL_REIT">"c904"</definedName>
    <definedName name="IQ_OTHER_FINANCE_ACT_SUPPL_UTI">"c905"</definedName>
    <definedName name="IQ_OTHER_FINANCE_ACT_UTI">"c906"</definedName>
    <definedName name="IQ_OTHER_INTAN">"c907"</definedName>
    <definedName name="IQ_OTHER_INTAN_BNK">"c908"</definedName>
    <definedName name="IQ_OTHER_INTAN_BR">"c909"</definedName>
    <definedName name="IQ_OTHER_INTAN_FIN">"c910"</definedName>
    <definedName name="IQ_OTHER_INTAN_INS">"c911"</definedName>
    <definedName name="IQ_OTHER_INTAN_REIT">"c912"</definedName>
    <definedName name="IQ_OTHER_INTAN_UTI">"c913"</definedName>
    <definedName name="IQ_OTHER_INV">"c914"</definedName>
    <definedName name="IQ_OTHER_INVEST">"c915"</definedName>
    <definedName name="IQ_OTHER_INVEST_ACT">"c916"</definedName>
    <definedName name="IQ_OTHER_INVEST_ACT_BNK">"c917"</definedName>
    <definedName name="IQ_OTHER_INVEST_ACT_BR">"c918"</definedName>
    <definedName name="IQ_OTHER_INVEST_ACT_FIN">"c919"</definedName>
    <definedName name="IQ_OTHER_INVEST_ACT_INS">"c920"</definedName>
    <definedName name="IQ_OTHER_INVEST_ACT_REIT">"c921"</definedName>
    <definedName name="IQ_OTHER_INVEST_ACT_SUPPL">"c922"</definedName>
    <definedName name="IQ_OTHER_INVEST_ACT_SUPPL_BNK">"c923"</definedName>
    <definedName name="IQ_OTHER_INVEST_ACT_SUPPL_BR">"c924"</definedName>
    <definedName name="IQ_OTHER_INVEST_ACT_SUPPL_FIN">"c925"</definedName>
    <definedName name="IQ_OTHER_INVEST_ACT_SUPPL_INS">"c926"</definedName>
    <definedName name="IQ_OTHER_INVEST_ACT_SUPPL_REIT">"c927"</definedName>
    <definedName name="IQ_OTHER_INVEST_ACT_SUPPL_UTI">"c928"</definedName>
    <definedName name="IQ_OTHER_INVEST_ACT_UTI">"c929"</definedName>
    <definedName name="IQ_OTHER_INVESTING">"c1408"</definedName>
    <definedName name="IQ_OTHER_LIAB">"c930"</definedName>
    <definedName name="IQ_OTHER_LIAB_BNK">"c931"</definedName>
    <definedName name="IQ_OTHER_LIAB_BR">"c932"</definedName>
    <definedName name="IQ_OTHER_LIAB_FIN">"c933"</definedName>
    <definedName name="IQ_OTHER_LIAB_INS">"c934"</definedName>
    <definedName name="IQ_OTHER_LIAB_LT">"c935"</definedName>
    <definedName name="IQ_OTHER_LIAB_LT_BNK">"c936"</definedName>
    <definedName name="IQ_OTHER_LIAB_LT_BR">"c937"</definedName>
    <definedName name="IQ_OTHER_LIAB_LT_FIN">"c938"</definedName>
    <definedName name="IQ_OTHER_LIAB_LT_INS">"c939"</definedName>
    <definedName name="IQ_OTHER_LIAB_LT_REIT">"c940"</definedName>
    <definedName name="IQ_OTHER_LIAB_LT_UTI">"c941"</definedName>
    <definedName name="IQ_OTHER_LIAB_REIT">"c942"</definedName>
    <definedName name="IQ_OTHER_LIAB_UTI">"c943"</definedName>
    <definedName name="IQ_OTHER_LIAB_WRITTEN">"c944"</definedName>
    <definedName name="IQ_OTHER_LOANS">"c945"</definedName>
    <definedName name="IQ_OTHER_LONG_TERM">"c1409"</definedName>
    <definedName name="IQ_OTHER_LT_ASSETS">"c946"</definedName>
    <definedName name="IQ_OTHER_LT_ASSETS_BNK">"c947"</definedName>
    <definedName name="IQ_OTHER_LT_ASSETS_BR">"c948"</definedName>
    <definedName name="IQ_OTHER_LT_ASSETS_FIN">"c949"</definedName>
    <definedName name="IQ_OTHER_LT_ASSETS_INS">"c950"</definedName>
    <definedName name="IQ_OTHER_LT_ASSETS_REIT">"c951"</definedName>
    <definedName name="IQ_OTHER_LT_ASSETS_UTI">"c952"</definedName>
    <definedName name="IQ_OTHER_NET">"c1453"</definedName>
    <definedName name="IQ_OTHER_NON_INT_EXP">"c953"</definedName>
    <definedName name="IQ_OTHER_NON_INT_EXP_TOTAL">"c954"</definedName>
    <definedName name="IQ_OTHER_NON_INT_INC">"c955"</definedName>
    <definedName name="IQ_OTHER_NON_OPER_EXP">"c956"</definedName>
    <definedName name="IQ_OTHER_NON_OPER_EXP_BR">"c957"</definedName>
    <definedName name="IQ_OTHER_NON_OPER_EXP_FIN">"c958"</definedName>
    <definedName name="IQ_OTHER_NON_OPER_EXP_INS">"c959"</definedName>
    <definedName name="IQ_OTHER_NON_OPER_EXP_REIT">"c960"</definedName>
    <definedName name="IQ_OTHER_NON_OPER_EXP_SUPPL">"c961"</definedName>
    <definedName name="IQ_OTHER_NON_OPER_EXP_SUPPL_BR">"c962"</definedName>
    <definedName name="IQ_OTHER_NON_OPER_EXP_SUPPL_FIN">"c963"</definedName>
    <definedName name="IQ_OTHER_NON_OPER_EXP_SUPPL_INS">"c964"</definedName>
    <definedName name="IQ_OTHER_NON_OPER_EXP_SUPPL_REIT">"c965"</definedName>
    <definedName name="IQ_OTHER_NON_OPER_EXP_SUPPL_UTI">"c966"</definedName>
    <definedName name="IQ_OTHER_NON_OPER_EXP_UTI">"c967"</definedName>
    <definedName name="IQ_OTHER_OPER">"c982"</definedName>
    <definedName name="IQ_OTHER_OPER_ACT">"c983"</definedName>
    <definedName name="IQ_OTHER_OPER_ACT_BNK">"c984"</definedName>
    <definedName name="IQ_OTHER_OPER_ACT_BR">"c985"</definedName>
    <definedName name="IQ_OTHER_OPER_ACT_FIN">"c986"</definedName>
    <definedName name="IQ_OTHER_OPER_ACT_INS">"c987"</definedName>
    <definedName name="IQ_OTHER_OPER_ACT_REIT">"c988"</definedName>
    <definedName name="IQ_OTHER_OPER_ACT_UTI">"c989"</definedName>
    <definedName name="IQ_OTHER_OPER_BR">"c990"</definedName>
    <definedName name="IQ_OTHER_OPER_FIN">"c991"</definedName>
    <definedName name="IQ_OTHER_OPER_INS">"c992"</definedName>
    <definedName name="IQ_OTHER_OPER_REIT">"c993"</definedName>
    <definedName name="IQ_OTHER_OPER_SUPPL_BR">"c994"</definedName>
    <definedName name="IQ_OTHER_OPER_SUPPL_FIN">"c995"</definedName>
    <definedName name="IQ_OTHER_OPER_SUPPL_INS">"c996"</definedName>
    <definedName name="IQ_OTHER_OPER_SUPPL_REIT">"c997"</definedName>
    <definedName name="IQ_OTHER_OPER_SUPPL_UTI">"c998"</definedName>
    <definedName name="IQ_OTHER_OPER_TOT_BNK">"c999"</definedName>
    <definedName name="IQ_OTHER_OPER_TOT_BR">"c1000"</definedName>
    <definedName name="IQ_OTHER_OPER_TOT_FIN">"c1001"</definedName>
    <definedName name="IQ_OTHER_OPER_TOT_INS">"c1002"</definedName>
    <definedName name="IQ_OTHER_OPER_TOT_REIT">"c1003"</definedName>
    <definedName name="IQ_OTHER_OPER_TOT_UTI">"c1004"</definedName>
    <definedName name="IQ_OTHER_OPER_UTI">"c1005"</definedName>
    <definedName name="IQ_OTHER_OPTIONS_BEG_OS">"c2686"</definedName>
    <definedName name="IQ_OTHER_OPTIONS_CANCELLED">"c2689"</definedName>
    <definedName name="IQ_OTHER_OPTIONS_END_OS">"c2690"</definedName>
    <definedName name="IQ_OTHER_OPTIONS_EXERCISED">"c2688"</definedName>
    <definedName name="IQ_OTHER_OPTIONS_GRANTED">"c2687"</definedName>
    <definedName name="IQ_OTHER_OPTIONS_STRIKE_PRICE_OS">"c2691"</definedName>
    <definedName name="IQ_OTHER_OUTSTANDING_BS_DATE">"c1972"</definedName>
    <definedName name="IQ_OTHER_OUTSTANDING_FILING_DATE">"c1974"</definedName>
    <definedName name="IQ_OTHER_PC_WRITTEN">"c1006"</definedName>
    <definedName name="IQ_OTHER_REAL_ESTATE">"c1007"</definedName>
    <definedName name="IQ_OTHER_RECEIV">"c1008"</definedName>
    <definedName name="IQ_OTHER_RECEIV_INS">"c1009"</definedName>
    <definedName name="IQ_OTHER_REV">"c1010"</definedName>
    <definedName name="IQ_OTHER_REV_BR">"c1011"</definedName>
    <definedName name="IQ_OTHER_REV_FIN">"c1012"</definedName>
    <definedName name="IQ_OTHER_REV_INS">"c1013"</definedName>
    <definedName name="IQ_OTHER_REV_REIT">"c1014"</definedName>
    <definedName name="IQ_OTHER_REV_SUPPL">"c1015"</definedName>
    <definedName name="IQ_OTHER_REV_SUPPL_BR">"c1016"</definedName>
    <definedName name="IQ_OTHER_REV_SUPPL_FIN">"c1017"</definedName>
    <definedName name="IQ_OTHER_REV_SUPPL_INS">"c1018"</definedName>
    <definedName name="IQ_OTHER_REV_SUPPL_REIT">"c1019"</definedName>
    <definedName name="IQ_OTHER_REV_SUPPL_UTI">"c1020"</definedName>
    <definedName name="IQ_OTHER_REV_UTI">"c1021"</definedName>
    <definedName name="IQ_OTHER_REVENUE">"c1410"</definedName>
    <definedName name="IQ_OTHER_STRIKE_PRICE_GRANTED">"c2692"</definedName>
    <definedName name="IQ_OTHER_UNDRAWN">"c2522"</definedName>
    <definedName name="IQ_OTHER_UNUSUAL">"c1488"</definedName>
    <definedName name="IQ_OTHER_UNUSUAL_BNK">"c1560"</definedName>
    <definedName name="IQ_OTHER_UNUSUAL_BR">"c1561"</definedName>
    <definedName name="IQ_OTHER_UNUSUAL_FIN">"c1562"</definedName>
    <definedName name="IQ_OTHER_UNUSUAL_INS">"c1563"</definedName>
    <definedName name="IQ_OTHER_UNUSUAL_REIT">"c1564"</definedName>
    <definedName name="IQ_OTHER_UNUSUAL_SUPPL">"c1494"</definedName>
    <definedName name="IQ_OTHER_UNUSUAL_SUPPL_BNK">"c1495"</definedName>
    <definedName name="IQ_OTHER_UNUSUAL_SUPPL_BR">"c1496"</definedName>
    <definedName name="IQ_OTHER_UNUSUAL_SUPPL_FIN">"c1497"</definedName>
    <definedName name="IQ_OTHER_UNUSUAL_SUPPL_INS">"c1498"</definedName>
    <definedName name="IQ_OTHER_UNUSUAL_SUPPL_REIT">"c1499"</definedName>
    <definedName name="IQ_OTHER_UNUSUAL_SUPPL_UTI">"c1500"</definedName>
    <definedName name="IQ_OTHER_UNUSUAL_UTI">"c1565"</definedName>
    <definedName name="IQ_OTHER_WARRANTS_BEG_OS">"c2712"</definedName>
    <definedName name="IQ_OTHER_WARRANTS_CANCELLED">"c2715"</definedName>
    <definedName name="IQ_OTHER_WARRANTS_END_OS">"c2716"</definedName>
    <definedName name="IQ_OTHER_WARRANTS_EXERCISED">"c2714"</definedName>
    <definedName name="IQ_OTHER_WARRANTS_ISSUED">"c2713"</definedName>
    <definedName name="IQ_OTHER_WARRANTS_STRIKE_PRICE_ISSUED">"c2718"</definedName>
    <definedName name="IQ_OTHER_WARRANTS_STRIKE_PRICE_OS">"c2717"</definedName>
    <definedName name="IQ_OUTSTANDING_BS_DATE">"c2128"</definedName>
    <definedName name="IQ_OUTSTANDING_FILING_DATE">"c1023"</definedName>
    <definedName name="IQ_PART_TIME">"c1024"</definedName>
    <definedName name="IQ_PAY_ACCRUED">"c1457"</definedName>
    <definedName name="IQ_PAYOUT_RATIO">"c1900"</definedName>
    <definedName name="IQ_PBV">"c1025"</definedName>
    <definedName name="IQ_PBV_AVG">"c1026"</definedName>
    <definedName name="IQ_PC_EARNED">"c2749"</definedName>
    <definedName name="IQ_PC_GAAP_COMBINED_RATIO">"c2781"</definedName>
    <definedName name="IQ_PC_GAAP_COMBINED_RATIO_EXCL_CL">"c2782"</definedName>
    <definedName name="IQ_PC_GAAP_EXPENSE_RATIO">"c2780"</definedName>
    <definedName name="IQ_PC_GAAP_LOSS">"c2779"</definedName>
    <definedName name="IQ_PC_POLICY_BENEFITS_EXP">"c2790"</definedName>
    <definedName name="IQ_PC_STAT_COMBINED_RATIO">"c2778"</definedName>
    <definedName name="IQ_PC_STAT_COMBINED_RATIO_EXCL_DIV">"c2777"</definedName>
    <definedName name="IQ_PC_STAT_DIVIDEND_RATIO">"c2776"</definedName>
    <definedName name="IQ_PC_STAT_EXPENSE_RATIO">"c2775"</definedName>
    <definedName name="IQ_PC_STAT_LOSS_RATIO">"c2774"</definedName>
    <definedName name="IQ_PC_STATUTORY_SURPLUS">"c2770"</definedName>
    <definedName name="IQ_PC_WRITTEN">"c1027"</definedName>
    <definedName name="IQ_PE_EXCL">"c1028"</definedName>
    <definedName name="IQ_PE_EXCL_AVG">"c1029"</definedName>
    <definedName name="IQ_PE_EXCL_FWD">"c1030"</definedName>
    <definedName name="IQ_PE_NORMALIZED">"c2207"</definedName>
    <definedName name="IQ_PE_RATIO">"c1610"</definedName>
    <definedName name="IQ_PEG_FWD">"c1863"</definedName>
    <definedName name="IQ_PENSION">"c1031"</definedName>
    <definedName name="IQ_PERCENT_CHANGE_EST_5YR_GROWTH_RATE_12MONTHS">"c1852"</definedName>
    <definedName name="IQ_PERCENT_CHANGE_EST_5YR_GROWTH_RATE_18MONTHS">"c1853"</definedName>
    <definedName name="IQ_PERCENT_CHANGE_EST_5YR_GROWTH_RATE_3MONTHS">"c1849"</definedName>
    <definedName name="IQ_PERCENT_CHANGE_EST_5YR_GROWTH_RATE_6MONTHS">"c1850"</definedName>
    <definedName name="IQ_PERCENT_CHANGE_EST_5YR_GROWTH_RATE_9MONTHS">"c1851"</definedName>
    <definedName name="IQ_PERCENT_CHANGE_EST_5YR_GROWTH_RATE_DAY">"c1846"</definedName>
    <definedName name="IQ_PERCENT_CHANGE_EST_5YR_GROWTH_RATE_MONTH">"c1848"</definedName>
    <definedName name="IQ_PERCENT_CHANGE_EST_5YR_GROWTH_RATE_WEEK">"c1847"</definedName>
    <definedName name="IQ_PERCENT_CHANGE_EST_CFPS_12MONTHS">"c1812"</definedName>
    <definedName name="IQ_PERCENT_CHANGE_EST_CFPS_18MONTHS">"c1813"</definedName>
    <definedName name="IQ_PERCENT_CHANGE_EST_CFPS_3MONTHS">"c1809"</definedName>
    <definedName name="IQ_PERCENT_CHANGE_EST_CFPS_6MONTHS">"c1810"</definedName>
    <definedName name="IQ_PERCENT_CHANGE_EST_CFPS_9MONTHS">"c1811"</definedName>
    <definedName name="IQ_PERCENT_CHANGE_EST_CFPS_DAY">"c1806"</definedName>
    <definedName name="IQ_PERCENT_CHANGE_EST_CFPS_MONTH">"c1808"</definedName>
    <definedName name="IQ_PERCENT_CHANGE_EST_CFPS_WEEK">"c1807"</definedName>
    <definedName name="IQ_PERCENT_CHANGE_EST_DPS_12MONTHS">"c1820"</definedName>
    <definedName name="IQ_PERCENT_CHANGE_EST_DPS_18MONTHS">"c1821"</definedName>
    <definedName name="IQ_PERCENT_CHANGE_EST_DPS_3MONTHS">"c1817"</definedName>
    <definedName name="IQ_PERCENT_CHANGE_EST_DPS_6MONTHS">"c1818"</definedName>
    <definedName name="IQ_PERCENT_CHANGE_EST_DPS_9MONTHS">"c1819"</definedName>
    <definedName name="IQ_PERCENT_CHANGE_EST_DPS_DAY">"c1814"</definedName>
    <definedName name="IQ_PERCENT_CHANGE_EST_DPS_MONTH">"c1816"</definedName>
    <definedName name="IQ_PERCENT_CHANGE_EST_DPS_WEEK">"c1815"</definedName>
    <definedName name="IQ_PERCENT_CHANGE_EST_EBITDA_12MONTHS">"c1804"</definedName>
    <definedName name="IQ_PERCENT_CHANGE_EST_EBITDA_18MONTHS">"c1805"</definedName>
    <definedName name="IQ_PERCENT_CHANGE_EST_EBITDA_3MONTHS">"c1801"</definedName>
    <definedName name="IQ_PERCENT_CHANGE_EST_EBITDA_6MONTHS">"c1802"</definedName>
    <definedName name="IQ_PERCENT_CHANGE_EST_EBITDA_9MONTHS">"c1803"</definedName>
    <definedName name="IQ_PERCENT_CHANGE_EST_EBITDA_DAY">"c1798"</definedName>
    <definedName name="IQ_PERCENT_CHANGE_EST_EBITDA_MONTH">"c1800"</definedName>
    <definedName name="IQ_PERCENT_CHANGE_EST_EBITDA_WEEK">"c1799"</definedName>
    <definedName name="IQ_PERCENT_CHANGE_EST_EPS_12MONTHS">"c1788"</definedName>
    <definedName name="IQ_PERCENT_CHANGE_EST_EPS_18MONTHS">"c1789"</definedName>
    <definedName name="IQ_PERCENT_CHANGE_EST_EPS_3MONTHS">"c1785"</definedName>
    <definedName name="IQ_PERCENT_CHANGE_EST_EPS_6MONTHS">"c1786"</definedName>
    <definedName name="IQ_PERCENT_CHANGE_EST_EPS_9MONTHS">"c1787"</definedName>
    <definedName name="IQ_PERCENT_CHANGE_EST_EPS_DAY">"c1782"</definedName>
    <definedName name="IQ_PERCENT_CHANGE_EST_EPS_MONTH">"c1784"</definedName>
    <definedName name="IQ_PERCENT_CHANGE_EST_EPS_WEEK">"c1783"</definedName>
    <definedName name="IQ_PERCENT_CHANGE_EST_FFO_12MONTHS">"c1828"</definedName>
    <definedName name="IQ_PERCENT_CHANGE_EST_FFO_18MONTHS">"c1829"</definedName>
    <definedName name="IQ_PERCENT_CHANGE_EST_FFO_3MONTHS">"c1825"</definedName>
    <definedName name="IQ_PERCENT_CHANGE_EST_FFO_6MONTHS">"c1826"</definedName>
    <definedName name="IQ_PERCENT_CHANGE_EST_FFO_9MONTHS">"c1827"</definedName>
    <definedName name="IQ_PERCENT_CHANGE_EST_FFO_DAY">"c1822"</definedName>
    <definedName name="IQ_PERCENT_CHANGE_EST_FFO_MONTH">"c1824"</definedName>
    <definedName name="IQ_PERCENT_CHANGE_EST_FFO_WEEK">"c1823"</definedName>
    <definedName name="IQ_PERCENT_CHANGE_EST_PRICE_TARGET_12MONTHS">"c1844"</definedName>
    <definedName name="IQ_PERCENT_CHANGE_EST_PRICE_TARGET_18MONTHS">"c1845"</definedName>
    <definedName name="IQ_PERCENT_CHANGE_EST_PRICE_TARGET_3MONTHS">"c1841"</definedName>
    <definedName name="IQ_PERCENT_CHANGE_EST_PRICE_TARGET_6MONTHS">"c1842"</definedName>
    <definedName name="IQ_PERCENT_CHANGE_EST_PRICE_TARGET_9MONTHS">"c1843"</definedName>
    <definedName name="IQ_PERCENT_CHANGE_EST_PRICE_TARGET_DAY">"c1838"</definedName>
    <definedName name="IQ_PERCENT_CHANGE_EST_PRICE_TARGET_MONTH">"c1840"</definedName>
    <definedName name="IQ_PERCENT_CHANGE_EST_PRICE_TARGET_WEEK">"c1839"</definedName>
    <definedName name="IQ_PERCENT_CHANGE_EST_RECO_12MONTHS">"c1836"</definedName>
    <definedName name="IQ_PERCENT_CHANGE_EST_RECO_18MONTHS">"c1837"</definedName>
    <definedName name="IQ_PERCENT_CHANGE_EST_RECO_3MONTHS">"c1833"</definedName>
    <definedName name="IQ_PERCENT_CHANGE_EST_RECO_6MONTHS">"c1834"</definedName>
    <definedName name="IQ_PERCENT_CHANGE_EST_RECO_9MONTHS">"c1835"</definedName>
    <definedName name="IQ_PERCENT_CHANGE_EST_RECO_DAY">"c1830"</definedName>
    <definedName name="IQ_PERCENT_CHANGE_EST_RECO_MONTH">"c1832"</definedName>
    <definedName name="IQ_PERCENT_CHANGE_EST_RECO_WEEK">"c1831"</definedName>
    <definedName name="IQ_PERCENT_CHANGE_EST_REV_12MONTHS">"c1796"</definedName>
    <definedName name="IQ_PERCENT_CHANGE_EST_REV_18MONTHS">"c1797"</definedName>
    <definedName name="IQ_PERCENT_CHANGE_EST_REV_3MONTHS">"c1793"</definedName>
    <definedName name="IQ_PERCENT_CHANGE_EST_REV_6MONTHS">"c1794"</definedName>
    <definedName name="IQ_PERCENT_CHANGE_EST_REV_9MONTHS">"c1795"</definedName>
    <definedName name="IQ_PERCENT_CHANGE_EST_REV_DAY">"c1790"</definedName>
    <definedName name="IQ_PERCENT_CHANGE_EST_REV_MONTH">"c1792"</definedName>
    <definedName name="IQ_PERCENT_CHANGE_EST_REV_WEEK">"c1791"</definedName>
    <definedName name="IQ_PERIODDATE">"c1414"</definedName>
    <definedName name="IQ_PERIODDATE_BS">"c1032"</definedName>
    <definedName name="IQ_PERIODDATE_CF">"c1033"</definedName>
    <definedName name="IQ_PERIODDATE_IS">"c1034"</definedName>
    <definedName name="IQ_PERIODLENGTH_CF">"c1502"</definedName>
    <definedName name="IQ_PERIODLENGTH_IS">"c1503"</definedName>
    <definedName name="IQ_PERTYPE">"c1611"</definedName>
    <definedName name="IQ_PLL">"c2114"</definedName>
    <definedName name="IQ_POLICY_BENEFITS">"c1036"</definedName>
    <definedName name="IQ_POLICY_COST">"c1037"</definedName>
    <definedName name="IQ_POLICY_LIAB">"c1612"</definedName>
    <definedName name="IQ_POLICY_LOANS">"c1038"</definedName>
    <definedName name="IQ_POST_RETIRE_EXP">"c1039"</definedName>
    <definedName name="IQ_POSTPAID_CHURN">"c2121"</definedName>
    <definedName name="IQ_POSTPAID_SUBS">"c2118"</definedName>
    <definedName name="IQ_POTENTIAL_UPSIDE">"c1855"</definedName>
    <definedName name="IQ_PRE_OPEN_COST">"c1040"</definedName>
    <definedName name="IQ_PRE_TAX_ACT_OR_EST">"c2221"</definedName>
    <definedName name="IQ_PREF_CONVERT">"c1041"</definedName>
    <definedName name="IQ_PREF_DIV_CF">"c1042"</definedName>
    <definedName name="IQ_PREF_DIV_OTHER">"c1043"</definedName>
    <definedName name="IQ_PREF_DIVID">"c1461"</definedName>
    <definedName name="IQ_PREF_EQUITY">"c1044"</definedName>
    <definedName name="IQ_PREF_ISSUED">"c1045"</definedName>
    <definedName name="IQ_PREF_ISSUED_BNK">"c1046"</definedName>
    <definedName name="IQ_PREF_ISSUED_BR">"c1047"</definedName>
    <definedName name="IQ_PREF_ISSUED_FIN">"c1048"</definedName>
    <definedName name="IQ_PREF_ISSUED_INS">"c1049"</definedName>
    <definedName name="IQ_PREF_ISSUED_REIT">"c1050"</definedName>
    <definedName name="IQ_PREF_ISSUED_UTI">"c1051"</definedName>
    <definedName name="IQ_PREF_NON_REDEEM">"c1052"</definedName>
    <definedName name="IQ_PREF_OTHER">"c1053"</definedName>
    <definedName name="IQ_PREF_OTHER_BNK">"c1054"</definedName>
    <definedName name="IQ_PREF_OTHER_BR">"c1055"</definedName>
    <definedName name="IQ_PREF_OTHER_FIN">"c1056"</definedName>
    <definedName name="IQ_PREF_OTHER_INS">"c1057"</definedName>
    <definedName name="IQ_PREF_OTHER_REIT">"c1058"</definedName>
    <definedName name="IQ_PREF_REDEEM">"c1059"</definedName>
    <definedName name="IQ_PREF_REP">"c1060"</definedName>
    <definedName name="IQ_PREF_REP_BNK">"c1061"</definedName>
    <definedName name="IQ_PREF_REP_BR">"c1062"</definedName>
    <definedName name="IQ_PREF_REP_FIN">"c1063"</definedName>
    <definedName name="IQ_PREF_REP_INS">"c1064"</definedName>
    <definedName name="IQ_PREF_REP_REIT">"c1065"</definedName>
    <definedName name="IQ_PREF_REP_UTI">"c1066"</definedName>
    <definedName name="IQ_PREF_STOCK">"c1416"</definedName>
    <definedName name="IQ_PREF_TOT">"c1415"</definedName>
    <definedName name="IQ_PREMIUMS_ANNUITY_REV">"c1067"</definedName>
    <definedName name="IQ_PREPAID_CHURN">"c2120"</definedName>
    <definedName name="IQ_PREPAID_EXP">"c1068"</definedName>
    <definedName name="IQ_PREPAID_EXPEN">"c1418"</definedName>
    <definedName name="IQ_PREPAID_SUBS">"c2117"</definedName>
    <definedName name="IQ_PRETAX_GW_INC_EST">"c1702"</definedName>
    <definedName name="IQ_PRETAX_GW_INC_HIGH_EST">"c1704"</definedName>
    <definedName name="IQ_PRETAX_GW_INC_LOW_EST">"c1705"</definedName>
    <definedName name="IQ_PRETAX_GW_INC_MEDIAN_EST">"c1703"</definedName>
    <definedName name="IQ_PRETAX_GW_INC_NUM_EST">"c1706"</definedName>
    <definedName name="IQ_PRETAX_GW_INC_STDDEV_EST">"c1707"</definedName>
    <definedName name="IQ_PRETAX_INC_EST">"c1695"</definedName>
    <definedName name="IQ_PRETAX_INC_HIGH_EST">"c1697"</definedName>
    <definedName name="IQ_PRETAX_INC_LOW_EST">"c1698"</definedName>
    <definedName name="IQ_PRETAX_INC_MEDIAN_EST">"c1696"</definedName>
    <definedName name="IQ_PRETAX_INC_NUM_EST">"c1699"</definedName>
    <definedName name="IQ_PRETAX_INC_STDDEV_EST">"c1700"</definedName>
    <definedName name="IQ_PRETAX_REPORT_INC_EST">"c1709"</definedName>
    <definedName name="IQ_PRETAX_REPORT_INC_HIGH_EST">"c1711"</definedName>
    <definedName name="IQ_PRETAX_REPORT_INC_LOW_EST">"c1712"</definedName>
    <definedName name="IQ_PRETAX_REPORT_INC_MEDIAN_EST">"c1710"</definedName>
    <definedName name="IQ_PRETAX_REPORT_INC_NUM_EST">"c1713"</definedName>
    <definedName name="IQ_PRETAX_REPORT_INC_STDDEV_EST">"c1714"</definedName>
    <definedName name="IQ_PRICE_CFPS_FWD">"c2237"</definedName>
    <definedName name="IQ_PRICE_OVER_BVPS">"c1412"</definedName>
    <definedName name="IQ_PRICE_OVER_LTM_EPS">"c1413"</definedName>
    <definedName name="IQ_PRICE_TARGET">"c82"</definedName>
    <definedName name="IQ_PRICEDATE">"c1069"</definedName>
    <definedName name="IQ_PRICING_DATE">"c1613"</definedName>
    <definedName name="IQ_PRIMARY_INDUSTRY">"c1070"</definedName>
    <definedName name="IQ_PRO_FORMA_BASIC_EPS">"c1614"</definedName>
    <definedName name="IQ_PRO_FORMA_DILUT_EPS">"c1615"</definedName>
    <definedName name="IQ_PRO_FORMA_NET_INC">"c1452"</definedName>
    <definedName name="IQ_PROFESSIONAL">"c1071"</definedName>
    <definedName name="IQ_PROFESSIONAL_TITLE">"c1072"</definedName>
    <definedName name="IQ_PROJECTED_PENSION_OBLIGATION">"c1292"</definedName>
    <definedName name="IQ_PROJECTED_PENSION_OBLIGATION_DOMESTIC">"c2656"</definedName>
    <definedName name="IQ_PROJECTED_PENSION_OBLIGATION_FOREIGN">"c2664"</definedName>
    <definedName name="IQ_PROPERTY_EXP">"c1073"</definedName>
    <definedName name="IQ_PROPERTY_GROSS">"c1379"</definedName>
    <definedName name="IQ_PROPERTY_MGMT_FEE">"c1074"</definedName>
    <definedName name="IQ_PROPERTY_NET">"c1402"</definedName>
    <definedName name="IQ_PROV_BAD_DEBTS">"c1075"</definedName>
    <definedName name="IQ_PROV_BAD_DEBTS_CF">"c1076"</definedName>
    <definedName name="IQ_PROVISION_10YR_ANN_GROWTH">"c1077"</definedName>
    <definedName name="IQ_PROVISION_1YR_ANN_GROWTH">"c1078"</definedName>
    <definedName name="IQ_PROVISION_2YR_ANN_GROWTH">"c1079"</definedName>
    <definedName name="IQ_PROVISION_3YR_ANN_GROWTH">"c1080"</definedName>
    <definedName name="IQ_PROVISION_5YR_ANN_GROWTH">"c1081"</definedName>
    <definedName name="IQ_PROVISION_7YR_ANN_GROWTH">"c1082"</definedName>
    <definedName name="IQ_PROVISION_CHARGE_OFFS">"c1083"</definedName>
    <definedName name="IQ_PTBV">"c1084"</definedName>
    <definedName name="IQ_PTBV_AVG">"c1085"</definedName>
    <definedName name="IQ_QUICK_RATIO">"c1086"</definedName>
    <definedName name="IQ_RATE_COMP_GROWTH_DOMESTIC">"c1087"</definedName>
    <definedName name="IQ_RATE_COMP_GROWTH_FOREIGN">"c1088"</definedName>
    <definedName name="IQ_RAW_INV">"c1089"</definedName>
    <definedName name="IQ_RC">"c2497"</definedName>
    <definedName name="IQ_RC_PCT">"c2498"</definedName>
    <definedName name="IQ_RD_EXP">"c1090"</definedName>
    <definedName name="IQ_RD_EXP_FN">"c1091"</definedName>
    <definedName name="IQ_RE">"c1092"</definedName>
    <definedName name="IQ_REAL_ESTATE">"c1093"</definedName>
    <definedName name="IQ_REAL_ESTATE_ASSETS">"c1094"</definedName>
    <definedName name="IQ_REDEEM_PREF_STOCK">"c1417"</definedName>
    <definedName name="IQ_REG_ASSETS">"c1095"</definedName>
    <definedName name="IQ_REINSUR_PAY">"c1096"</definedName>
    <definedName name="IQ_REINSUR_PAY_CF">"c1097"</definedName>
    <definedName name="IQ_REINSUR_RECOVER">"c1098"</definedName>
    <definedName name="IQ_REINSUR_RECOVER_CF">"c1099"</definedName>
    <definedName name="IQ_REINSURANCE">"c1100"</definedName>
    <definedName name="IQ_RENTAL_REV">"c1101"</definedName>
    <definedName name="IQ_RESEARCH_DEV">"c1419"</definedName>
    <definedName name="IQ_RESIDENTIAL_LOANS">"c1102"</definedName>
    <definedName name="IQ_RESTATEMENT_BS">"c1643"</definedName>
    <definedName name="IQ_RESTATEMENT_CF">"c1644"</definedName>
    <definedName name="IQ_RESTATEMENT_IS">"c1642"</definedName>
    <definedName name="IQ_RESTRICTED_CASH">"c1103"</definedName>
    <definedName name="IQ_RESTRUCTURE">"c1104"</definedName>
    <definedName name="IQ_RESTRUCTURE_BNK">"c1105"</definedName>
    <definedName name="IQ_RESTRUCTURE_BR">"c1106"</definedName>
    <definedName name="IQ_RESTRUCTURE_CF">"c1107"</definedName>
    <definedName name="IQ_RESTRUCTURE_FIN">"c1108"</definedName>
    <definedName name="IQ_RESTRUCTURE_INS">"c1109"</definedName>
    <definedName name="IQ_RESTRUCTURE_REIT">"c1110"</definedName>
    <definedName name="IQ_RESTRUCTURE_UTI">"c1111"</definedName>
    <definedName name="IQ_RESTRUCTURED_LOANS">"c1112"</definedName>
    <definedName name="IQ_RETAIL_ACQUIRED_FRANCHISE_STORES">"c2903"</definedName>
    <definedName name="IQ_RETAIL_ACQUIRED_OWNED_STORES">"c2895"</definedName>
    <definedName name="IQ_RETAIL_ACQUIRED_STORES">"c2887"</definedName>
    <definedName name="IQ_RETAIL_AVG_STORE_SIZE_GROSS">"c2066"</definedName>
    <definedName name="IQ_RETAIL_AVG_STORE_SIZE_NET">"c2067"</definedName>
    <definedName name="IQ_RETAIL_AVG_WK_SALES">"c2891"</definedName>
    <definedName name="IQ_RETAIL_AVG_WK_SALES_FRANCHISE">"c2899"</definedName>
    <definedName name="IQ_RETAIL_AVG_WK_SALES_OWNED">"c2907"</definedName>
    <definedName name="IQ_RETAIL_CLOSED_FRANCHISE_STORES">"c2896"</definedName>
    <definedName name="IQ_RETAIL_CLOSED_OWNED_STORES">"c2904"</definedName>
    <definedName name="IQ_RETAIL_CLOSED_STORES">"c2063"</definedName>
    <definedName name="IQ_RETAIL_FRANCHISE_STORES_BEG">"c2893"</definedName>
    <definedName name="IQ_RETAIL_OPENED_FRANCHISE_STORES">"c2894"</definedName>
    <definedName name="IQ_RETAIL_OPENED_OWNED_STORES">"c2902"</definedName>
    <definedName name="IQ_RETAIL_OPENED_STORES">"c2062"</definedName>
    <definedName name="IQ_RETAIL_OWNED_STORES_BEG">"c2901"</definedName>
    <definedName name="IQ_RETAIL_SALES_SQFT_ALL_GROSS">"c2138"</definedName>
    <definedName name="IQ_RETAIL_SALES_SQFT_ALL_NET">"c2139"</definedName>
    <definedName name="IQ_RETAIL_SALES_SQFT_COMPARABLE_GROSS">"c2136"</definedName>
    <definedName name="IQ_RETAIL_SALES_SQFT_COMPARABLE_NET">"c2137"</definedName>
    <definedName name="IQ_RETAIL_SALES_SQFT_OWNED_GROSS">"c2134"</definedName>
    <definedName name="IQ_RETAIL_SALES_SQFT_OWNED_NET">"c2135"</definedName>
    <definedName name="IQ_RETAIL_SOLD_FRANCHISE_STORES">"c2897"</definedName>
    <definedName name="IQ_RETAIL_SOLD_OWNED_STORES">"c2905"</definedName>
    <definedName name="IQ_RETAIL_SOLD_STORES">"c2889"</definedName>
    <definedName name="IQ_RETAIL_SQ_FOOTAGE">"c2064"</definedName>
    <definedName name="IQ_RETAIL_STORE_SELLING_AREA">"c2065"</definedName>
    <definedName name="IQ_RETAIL_STORES_BEG">"c2885"</definedName>
    <definedName name="IQ_RETAIL_TOTAL_FRANCHISE_STORES">"c2898"</definedName>
    <definedName name="IQ_RETAIL_TOTAL_OWNED_STORES">"c2906"</definedName>
    <definedName name="IQ_RETAIL_TOTAL_STORES">"c2061"</definedName>
    <definedName name="IQ_RETAINED_EARN">"c1420"</definedName>
    <definedName name="IQ_RETURN_ASSETS">"c1113"</definedName>
    <definedName name="IQ_RETURN_ASSETS_BANK">"c1114"</definedName>
    <definedName name="IQ_RETURN_ASSETS_BROK">"c1115"</definedName>
    <definedName name="IQ_RETURN_ASSETS_FS">"c1116"</definedName>
    <definedName name="IQ_RETURN_CAPITAL">"c1117"</definedName>
    <definedName name="IQ_RETURN_EQUITY">"c1118"</definedName>
    <definedName name="IQ_RETURN_EQUITY_BANK">"c1119"</definedName>
    <definedName name="IQ_RETURN_EQUITY_BROK">"c1120"</definedName>
    <definedName name="IQ_RETURN_EQUITY_FS">"c1121"</definedName>
    <definedName name="IQ_RETURN_INVESTMENT">"c1421"</definedName>
    <definedName name="IQ_REV">"c1122"</definedName>
    <definedName name="IQ_REV_BEFORE_LL">"c1123"</definedName>
    <definedName name="IQ_REV_STDDEV_EST">"c1124"</definedName>
    <definedName name="IQ_REV_UTI">"c1125"</definedName>
    <definedName name="IQ_REVENUE">"c1422"</definedName>
    <definedName name="IQ_REVENUE_ACT_OR_EST">"c2214"</definedName>
    <definedName name="IQ_REVENUE_EST">"c1126"</definedName>
    <definedName name="IQ_REVENUE_HIGH_EST">"c1127"</definedName>
    <definedName name="IQ_REVENUE_LOW_EST">"c1128"</definedName>
    <definedName name="IQ_REVENUE_MEDIAN_EST">"c1662"</definedName>
    <definedName name="IQ_REVENUE_NUM_EST">"c1129"</definedName>
    <definedName name="IQ_REVISION_DATE_">39217.4058912037</definedName>
    <definedName name="IQ_RISK_ADJ_BANK_ASSETS">"c2670"</definedName>
    <definedName name="IQ_SALARY">"c1130"</definedName>
    <definedName name="IQ_SALE_INTAN_CF">"c1131"</definedName>
    <definedName name="IQ_SALE_INTAN_CF_BNK">"c1132"</definedName>
    <definedName name="IQ_SALE_INTAN_CF_BR">"c1133"</definedName>
    <definedName name="IQ_SALE_INTAN_CF_FIN">"c1134"</definedName>
    <definedName name="IQ_SALE_INTAN_CF_INS">"c1135"</definedName>
    <definedName name="IQ_SALE_INTAN_CF_REIT">"c1627"</definedName>
    <definedName name="IQ_SALE_INTAN_CF_UTI">"c1136"</definedName>
    <definedName name="IQ_SALE_PPE_CF">"c1137"</definedName>
    <definedName name="IQ_SALE_PPE_CF_BNK">"c1138"</definedName>
    <definedName name="IQ_SALE_PPE_CF_BR">"c1139"</definedName>
    <definedName name="IQ_SALE_PPE_CF_FIN">"c1140"</definedName>
    <definedName name="IQ_SALE_PPE_CF_INS">"c1141"</definedName>
    <definedName name="IQ_SALE_PPE_CF_UTI">"c1142"</definedName>
    <definedName name="IQ_SALE_RE_ASSETS">"c1629"</definedName>
    <definedName name="IQ_SALE_REAL_ESTATE_CF">"c1143"</definedName>
    <definedName name="IQ_SALE_REAL_ESTATE_CF_BNK">"c1144"</definedName>
    <definedName name="IQ_SALE_REAL_ESTATE_CF_BR">"c1145"</definedName>
    <definedName name="IQ_SALE_REAL_ESTATE_CF_FIN">"c1146"</definedName>
    <definedName name="IQ_SALE_REAL_ESTATE_CF_INS">"c1147"</definedName>
    <definedName name="IQ_SALE_REAL_ESTATE_CF_UTI">"c1148"</definedName>
    <definedName name="IQ_SALES_MARKETING">"c2240"</definedName>
    <definedName name="IQ_SAME_STORE">"c1149"</definedName>
    <definedName name="IQ_SAME_STORE_FRANCHISE">"c2900"</definedName>
    <definedName name="IQ_SAME_STORE_OWNED">"c2908"</definedName>
    <definedName name="IQ_SAME_STORE_TOTAL">"c2892"</definedName>
    <definedName name="IQ_SAVING_DEP">"c1150"</definedName>
    <definedName name="IQ_SECUR_RECEIV">"c1151"</definedName>
    <definedName name="IQ_SECURED_DEBT">"c2546"</definedName>
    <definedName name="IQ_SECURED_DEBT_PCT">"c2547"</definedName>
    <definedName name="IQ_SECURITY_BORROW">"c1152"</definedName>
    <definedName name="IQ_SECURITY_OWN">"c1153"</definedName>
    <definedName name="IQ_SECURITY_RESELL">"c1154"</definedName>
    <definedName name="IQ_SEPARATE_ACCT_ASSETS">"c1155"</definedName>
    <definedName name="IQ_SEPARATE_ACCT_LIAB">"c1156"</definedName>
    <definedName name="IQ_SERV_CHARGE_DEPOSITS">"c1157"</definedName>
    <definedName name="IQ_SGA">"c1158"</definedName>
    <definedName name="IQ_SGA_BNK">"c1159"</definedName>
    <definedName name="IQ_SGA_INS">"c1160"</definedName>
    <definedName name="IQ_SGA_MARGIN">"c1898"</definedName>
    <definedName name="IQ_SGA_REIT">"c1161"</definedName>
    <definedName name="IQ_SGA_SUPPL">"c1162"</definedName>
    <definedName name="IQ_SGA_UTI">"c1163"</definedName>
    <definedName name="IQ_SHAREOUTSTANDING">"c1347"</definedName>
    <definedName name="IQ_SHARESOUTSTANDING">"c1164"</definedName>
    <definedName name="IQ_SHORT_INTEREST">"c1165"</definedName>
    <definedName name="IQ_SHORT_INTEREST_OVER_FLOAT">"c1577"</definedName>
    <definedName name="IQ_SHORT_INTEREST_PERCENT">"c1576"</definedName>
    <definedName name="IQ_SHORT_TERM_INVEST">"c1425"</definedName>
    <definedName name="IQ_SMALL_INT_BEAR_CD">"c1166"</definedName>
    <definedName name="IQ_SOFTWARE">"c1167"</definedName>
    <definedName name="IQ_SOURCE">"c1168"</definedName>
    <definedName name="IQ_SPECIAL_DIV_CF">"c1169"</definedName>
    <definedName name="IQ_SPECIAL_DIV_CF_BNK">"c1170"</definedName>
    <definedName name="IQ_SPECIAL_DIV_CF_BR">"c1171"</definedName>
    <definedName name="IQ_SPECIAL_DIV_CF_FIN">"c1172"</definedName>
    <definedName name="IQ_SPECIAL_DIV_CF_INS">"c1173"</definedName>
    <definedName name="IQ_SPECIAL_DIV_CF_REIT">"c1174"</definedName>
    <definedName name="IQ_SPECIAL_DIV_CF_UTI">"c1175"</definedName>
    <definedName name="IQ_SPECIAL_DIV_SHARE">"c3007"</definedName>
    <definedName name="IQ_SR_BONDS_NOTES">"c2501"</definedName>
    <definedName name="IQ_SR_BONDS_NOTES_PCT">"c2502"</definedName>
    <definedName name="IQ_SR_DEBT">"c2526"</definedName>
    <definedName name="IQ_SR_DEBT_EBITDA">"c2552"</definedName>
    <definedName name="IQ_SR_DEBT_EBITDA_CAPEX">"c2553"</definedName>
    <definedName name="IQ_SR_DEBT_PCT">"c2527"</definedName>
    <definedName name="IQ_SR_SUB_DEBT">"c2530"</definedName>
    <definedName name="IQ_SR_SUB_DEBT_EBITDA">"c2556"</definedName>
    <definedName name="IQ_SR_SUB_DEBT_EBITDA_CAPEX">"c2557"</definedName>
    <definedName name="IQ_SR_SUB_DEBT_PCT">"c2531"</definedName>
    <definedName name="IQ_ST_DEBT">"c1176"</definedName>
    <definedName name="IQ_ST_DEBT_BNK">"c1177"</definedName>
    <definedName name="IQ_ST_DEBT_BR">"c1178"</definedName>
    <definedName name="IQ_ST_DEBT_FIN">"c1179"</definedName>
    <definedName name="IQ_ST_DEBT_INS">"c1180"</definedName>
    <definedName name="IQ_ST_DEBT_ISSUED">"c1181"</definedName>
    <definedName name="IQ_ST_DEBT_ISSUED_BNK">"c1182"</definedName>
    <definedName name="IQ_ST_DEBT_ISSUED_BR">"c1183"</definedName>
    <definedName name="IQ_ST_DEBT_ISSUED_FIN">"c1184"</definedName>
    <definedName name="IQ_ST_DEBT_ISSUED_INS">"c1185"</definedName>
    <definedName name="IQ_ST_DEBT_ISSUED_REIT">"c1186"</definedName>
    <definedName name="IQ_ST_DEBT_ISSUED_UTI">"c1187"</definedName>
    <definedName name="IQ_ST_DEBT_PCT">"c2539"</definedName>
    <definedName name="IQ_ST_DEBT_REIT">"c1188"</definedName>
    <definedName name="IQ_ST_DEBT_REPAID">"c1189"</definedName>
    <definedName name="IQ_ST_DEBT_REPAID_BNK">"c1190"</definedName>
    <definedName name="IQ_ST_DEBT_REPAID_BR">"c1191"</definedName>
    <definedName name="IQ_ST_DEBT_REPAID_FIN">"c1192"</definedName>
    <definedName name="IQ_ST_DEBT_REPAID_INS">"c1193"</definedName>
    <definedName name="IQ_ST_DEBT_REPAID_REIT">"c1194"</definedName>
    <definedName name="IQ_ST_DEBT_REPAID_UTI">"c1195"</definedName>
    <definedName name="IQ_ST_DEBT_UTI">"c1196"</definedName>
    <definedName name="IQ_ST_INVEST">"c1197"</definedName>
    <definedName name="IQ_ST_INVEST_UTI">"c1198"</definedName>
    <definedName name="IQ_ST_NOTE_RECEIV">"c1199"</definedName>
    <definedName name="IQ_STATE">"c1200"</definedName>
    <definedName name="IQ_STATUTORY_SURPLUS">"c1201"</definedName>
    <definedName name="IQ_STOCK_BASED">"c1202"</definedName>
    <definedName name="IQ_STOCK_BASED_AT">"c2999"</definedName>
    <definedName name="IQ_STOCK_BASED_CF">"c1203"</definedName>
    <definedName name="IQ_STOCK_BASED_COGS">"c2990"</definedName>
    <definedName name="IQ_STOCK_BASED_GA">"c2993"</definedName>
    <definedName name="IQ_STOCK_BASED_OTHER">"c2995"</definedName>
    <definedName name="IQ_STOCK_BASED_RD">"c2991"</definedName>
    <definedName name="IQ_STOCK_BASED_SGA">"c2994"</definedName>
    <definedName name="IQ_STOCK_BASED_SM">"c2992"</definedName>
    <definedName name="IQ_STOCK_BASED_TOTAL">"c3040"</definedName>
    <definedName name="IQ_STRIKE_PRICE_ISSUED">"c1645"</definedName>
    <definedName name="IQ_STRIKE_PRICE_OS">"c1646"</definedName>
    <definedName name="IQ_SUB_BONDS_NOTES">"c2503"</definedName>
    <definedName name="IQ_SUB_BONDS_NOTES_PCT">"c2504"</definedName>
    <definedName name="IQ_SUB_DEBT">"c2532"</definedName>
    <definedName name="IQ_SUB_DEBT_EBITDA">"c2558"</definedName>
    <definedName name="IQ_SUB_DEBT_EBITDA_CAPEX">"c2559"</definedName>
    <definedName name="IQ_SUB_DEBT_PCT">"c2533"</definedName>
    <definedName name="IQ_SUB_LEASE_AFTER_FIVE">"c1207"</definedName>
    <definedName name="IQ_SUB_LEASE_INC_CY">"c1208"</definedName>
    <definedName name="IQ_SUB_LEASE_INC_CY1">"c1209"</definedName>
    <definedName name="IQ_SUB_LEASE_INC_CY2">"c1210"</definedName>
    <definedName name="IQ_SUB_LEASE_INC_CY3">"c1211"</definedName>
    <definedName name="IQ_SUB_LEASE_INC_CY4">"c1212"</definedName>
    <definedName name="IQ_SUB_LEASE_NEXT_FIVE">"c1213"</definedName>
    <definedName name="IQ_SVA">"c1214"</definedName>
    <definedName name="IQ_TARGET_PRICE_NUM">"c1653"</definedName>
    <definedName name="IQ_TARGET_PRICE_STDDEV">"c1654"</definedName>
    <definedName name="IQ_TAX_BENEFIT_OPTIONS">"c1215"</definedName>
    <definedName name="IQ_TAX_EQUIV_NET_INT_INC">"c1216"</definedName>
    <definedName name="IQ_TBV">"c1906"</definedName>
    <definedName name="IQ_TBV_10YR_ANN_GROWTH">"c1936"</definedName>
    <definedName name="IQ_TBV_1YR_ANN_GROWTH">"c1931"</definedName>
    <definedName name="IQ_TBV_2YR_ANN_GROWTH">"c1932"</definedName>
    <definedName name="IQ_TBV_3YR_ANN_GROWTH">"c1933"</definedName>
    <definedName name="IQ_TBV_5YR_ANN_GROWTH">"c1934"</definedName>
    <definedName name="IQ_TBV_7YR_ANN_GROWTH">"c1935"</definedName>
    <definedName name="IQ_TBV_SHARE">"c1217"</definedName>
    <definedName name="IQ_TEMPLATE">"c1521"</definedName>
    <definedName name="IQ_TENANT">"c1218"</definedName>
    <definedName name="IQ_TERM_LOANS">"c2499"</definedName>
    <definedName name="IQ_TERM_LOANS_PCT">"c2500"</definedName>
    <definedName name="IQ_TEV">"c1219"</definedName>
    <definedName name="IQ_TEV_EBIT">"c1220"</definedName>
    <definedName name="IQ_TEV_EBIT_AVG">"c1221"</definedName>
    <definedName name="IQ_TEV_EBIT_FWD">"c2238"</definedName>
    <definedName name="IQ_TEV_EBITDA">"c1222"</definedName>
    <definedName name="IQ_TEV_EBITDA_AVG">"c1223"</definedName>
    <definedName name="IQ_TEV_EBITDA_FWD">"c1224"</definedName>
    <definedName name="IQ_TEV_EMPLOYEE_AVG">"c1225"</definedName>
    <definedName name="IQ_TEV_TOTAL_REV">"c1226"</definedName>
    <definedName name="IQ_TEV_TOTAL_REV_AVG">"c1227"</definedName>
    <definedName name="IQ_TEV_TOTAL_REV_FWD">"c1228"</definedName>
    <definedName name="IQ_TEV_UFCF">"c2208"</definedName>
    <definedName name="IQ_TIER_ONE_CAPITAL">"c2667"</definedName>
    <definedName name="IQ_TIER_ONE_RATIO">"c1229"</definedName>
    <definedName name="IQ_TIER_TWO_CAPITAL">"c2669"</definedName>
    <definedName name="IQ_TIME_DEP">"c1230"</definedName>
    <definedName name="IQ_TODAY">0</definedName>
    <definedName name="IQ_TOT_ADJ_INC">"c1616"</definedName>
    <definedName name="IQ_TOTAL_AR_BR">"c1231"</definedName>
    <definedName name="IQ_TOTAL_AR_REIT">"c1232"</definedName>
    <definedName name="IQ_TOTAL_AR_UTI">"c1233"</definedName>
    <definedName name="IQ_TOTAL_ASSETS">"c1234"</definedName>
    <definedName name="IQ_TOTAL_ASSETS_10YR_ANN_GROWTH">"c1235"</definedName>
    <definedName name="IQ_TOTAL_ASSETS_1YR_ANN_GROWTH">"c1236"</definedName>
    <definedName name="IQ_TOTAL_ASSETS_2YR_ANN_GROWTH">"c1237"</definedName>
    <definedName name="IQ_TOTAL_ASSETS_3YR_ANN_GROWTH">"c1238"</definedName>
    <definedName name="IQ_TOTAL_ASSETS_5YR_ANN_GROWTH">"c1239"</definedName>
    <definedName name="IQ_TOTAL_ASSETS_7YR_ANN_GROWTH">"c1240"</definedName>
    <definedName name="IQ_TOTAL_AVG_CE_TOTAL_AVG_ASSETS">"c1241"</definedName>
    <definedName name="IQ_TOTAL_AVG_EQUITY_TOTAL_AVG_ASSETS">"c1242"</definedName>
    <definedName name="IQ_TOTAL_BANK_CAPITAL">"c2668"</definedName>
    <definedName name="IQ_TOTAL_CA">"c1243"</definedName>
    <definedName name="IQ_TOTAL_CAP">"c1507"</definedName>
    <definedName name="IQ_TOTAL_CAPITAL_RATIO">"c1244"</definedName>
    <definedName name="IQ_TOTAL_CASH_DIVID">"c1455"</definedName>
    <definedName name="IQ_TOTAL_CASH_FINAN">"c1352"</definedName>
    <definedName name="IQ_TOTAL_CASH_INVEST">"c1353"</definedName>
    <definedName name="IQ_TOTAL_CASH_OPER">"c1354"</definedName>
    <definedName name="IQ_TOTAL_CHURN">"c2122"</definedName>
    <definedName name="IQ_TOTAL_CL">"c1245"</definedName>
    <definedName name="IQ_TOTAL_COMMON">"c1411"</definedName>
    <definedName name="IQ_TOTAL_COMMON_EQUITY">"c1246"</definedName>
    <definedName name="IQ_TOTAL_CURRENT_ASSETS">"c1430"</definedName>
    <definedName name="IQ_TOTAL_CURRENT_LIAB">"c1431"</definedName>
    <definedName name="IQ_TOTAL_DEBT">"c1247"</definedName>
    <definedName name="IQ_TOTAL_DEBT_CAPITAL">"c1248"</definedName>
    <definedName name="IQ_TOTAL_DEBT_EBITDA">"c1249"</definedName>
    <definedName name="IQ_TOTAL_DEBT_EBITDA_CAPEX">"c2948"</definedName>
    <definedName name="IQ_TOTAL_DEBT_EQUITY">"c1250"</definedName>
    <definedName name="IQ_TOTAL_DEBT_EXCL_FIN">"c2937"</definedName>
    <definedName name="IQ_TOTAL_DEBT_ISSUED">"c1251"</definedName>
    <definedName name="IQ_TOTAL_DEBT_ISSUED_BNK">"c1252"</definedName>
    <definedName name="IQ_TOTAL_DEBT_ISSUED_BR">"c1253"</definedName>
    <definedName name="IQ_TOTAL_DEBT_ISSUED_FIN">"c1254"</definedName>
    <definedName name="IQ_TOTAL_DEBT_ISSUED_REIT">"c1255"</definedName>
    <definedName name="IQ_TOTAL_DEBT_ISSUED_UTI">"c1256"</definedName>
    <definedName name="IQ_TOTAL_DEBT_ISSUES_INS">"c1257"</definedName>
    <definedName name="IQ_TOTAL_DEBT_OVER_EBITDA">"c1433"</definedName>
    <definedName name="IQ_TOTAL_DEBT_OVER_TOTAL_BV">"c1434"</definedName>
    <definedName name="IQ_TOTAL_DEBT_OVER_TOTAL_CAP">"c1432"</definedName>
    <definedName name="IQ_TOTAL_DEBT_REPAID">"c1258"</definedName>
    <definedName name="IQ_TOTAL_DEBT_REPAID_BNK">"c1259"</definedName>
    <definedName name="IQ_TOTAL_DEBT_REPAID_BR">"c1260"</definedName>
    <definedName name="IQ_TOTAL_DEBT_REPAID_FIN">"c1261"</definedName>
    <definedName name="IQ_TOTAL_DEBT_REPAID_INS">"c1262"</definedName>
    <definedName name="IQ_TOTAL_DEBT_REPAID_REIT">"c1263"</definedName>
    <definedName name="IQ_TOTAL_DEBT_REPAID_UTI">"c1264"</definedName>
    <definedName name="IQ_TOTAL_DEPOSITS">"c1265"</definedName>
    <definedName name="IQ_TOTAL_DIV_PAID_CF">"c1266"</definedName>
    <definedName name="IQ_TOTAL_EMPLOYEE">"c2141"</definedName>
    <definedName name="IQ_TOTAL_EMPLOYEES">"c1522"</definedName>
    <definedName name="IQ_TOTAL_EQUITY">"c1267"</definedName>
    <definedName name="IQ_TOTAL_EQUITY_10YR_ANN_GROWTH">"c1268"</definedName>
    <definedName name="IQ_TOTAL_EQUITY_1YR_ANN_GROWTH">"c1269"</definedName>
    <definedName name="IQ_TOTAL_EQUITY_2YR_ANN_GROWTH">"c1270"</definedName>
    <definedName name="IQ_TOTAL_EQUITY_3YR_ANN_GROWTH">"c1271"</definedName>
    <definedName name="IQ_TOTAL_EQUITY_5YR_ANN_GROWTH">"c1272"</definedName>
    <definedName name="IQ_TOTAL_EQUITY_7YR_ANN_GROWTH">"c1273"</definedName>
    <definedName name="IQ_TOTAL_EQUITY_ALLOWANCE_TOTAL_LOANS">"c1274"</definedName>
    <definedName name="IQ_TOTAL_INTEREST_EXP">"c1382"</definedName>
    <definedName name="IQ_TOTAL_INVENTORY">"c1385"</definedName>
    <definedName name="IQ_TOTAL_INVEST">"c1275"</definedName>
    <definedName name="IQ_TOTAL_LIAB">"c1276"</definedName>
    <definedName name="IQ_TOTAL_LIAB_BNK">"c1277"</definedName>
    <definedName name="IQ_TOTAL_LIAB_BR">"c1278"</definedName>
    <definedName name="IQ_TOTAL_LIAB_EQUITY">"c1279"</definedName>
    <definedName name="IQ_TOTAL_LIAB_FIN">"c1280"</definedName>
    <definedName name="IQ_TOTAL_LIAB_INS">"c1281"</definedName>
    <definedName name="IQ_TOTAL_LIAB_REIT">"c1282"</definedName>
    <definedName name="IQ_TOTAL_LIAB_SHAREHOLD">"c1435"</definedName>
    <definedName name="IQ_TOTAL_LIAB_TOTAL_ASSETS">"c1283"</definedName>
    <definedName name="IQ_TOTAL_LONG_DEBT">"c1617"</definedName>
    <definedName name="IQ_TOTAL_NON_REC">"c1444"</definedName>
    <definedName name="IQ_TOTAL_OPER_EXP_BR">"c1284"</definedName>
    <definedName name="IQ_TOTAL_OPER_EXP_FIN">"c1285"</definedName>
    <definedName name="IQ_TOTAL_OPER_EXP_INS">"c1286"</definedName>
    <definedName name="IQ_TOTAL_OPER_EXP_REIT">"c1287"</definedName>
    <definedName name="IQ_TOTAL_OPER_EXP_UTI">"c1288"</definedName>
    <definedName name="IQ_TOTAL_OPER_EXPEN">"c1445"</definedName>
    <definedName name="IQ_TOTAL_OPTIONS_BEG_OS">"c2693"</definedName>
    <definedName name="IQ_TOTAL_OPTIONS_CANCELLED">"c2696"</definedName>
    <definedName name="IQ_TOTAL_OPTIONS_END_OS">"c2697"</definedName>
    <definedName name="IQ_TOTAL_OPTIONS_EXERCISED">"c2695"</definedName>
    <definedName name="IQ_TOTAL_OPTIONS_GRANTED">"c2694"</definedName>
    <definedName name="IQ_TOTAL_OTHER_OPER">"c1289"</definedName>
    <definedName name="IQ_TOTAL_OUTSTANDING_BS_DATE">"c1022"</definedName>
    <definedName name="IQ_TOTAL_OUTSTANDING_FILING_DATE">"c2107"</definedName>
    <definedName name="IQ_TOTAL_PENSION_ASSETS">"c1290"</definedName>
    <definedName name="IQ_TOTAL_PENSION_ASSETS_DOMESTIC">"c2658"</definedName>
    <definedName name="IQ_TOTAL_PENSION_ASSETS_FOREIGN">"c2666"</definedName>
    <definedName name="IQ_TOTAL_PENSION_EXP">"c1291"</definedName>
    <definedName name="IQ_TOTAL_PRINCIPAL">"c2509"</definedName>
    <definedName name="IQ_TOTAL_PRINCIPAL_PCT">"c2510"</definedName>
    <definedName name="IQ_TOTAL_PROVED_RESERVES_NGL">"c2924"</definedName>
    <definedName name="IQ_TOTAL_PROVED_RESERVES_OIL">"c2040"</definedName>
    <definedName name="IQ_TOTAL_RECEIV">"c1293"</definedName>
    <definedName name="IQ_TOTAL_REV">"c1294"</definedName>
    <definedName name="IQ_TOTAL_REV_10YR_ANN_GROWTH">"c1295"</definedName>
    <definedName name="IQ_TOTAL_REV_1YR_ANN_GROWTH">"c1296"</definedName>
    <definedName name="IQ_TOTAL_REV_2YR_ANN_GROWTH">"c1297"</definedName>
    <definedName name="IQ_TOTAL_REV_3YR_ANN_GROWTH">"c1298"</definedName>
    <definedName name="IQ_TOTAL_REV_5YR_ANN_GROWTH">"c1299"</definedName>
    <definedName name="IQ_TOTAL_REV_7YR_ANN_GROWTH">"c1300"</definedName>
    <definedName name="IQ_TOTAL_REV_AS_REPORTED">"c1301"</definedName>
    <definedName name="IQ_TOTAL_REV_BNK">"c1302"</definedName>
    <definedName name="IQ_TOTAL_REV_BR">"c1303"</definedName>
    <definedName name="IQ_TOTAL_REV_EMPLOYEE">"c1304"</definedName>
    <definedName name="IQ_TOTAL_REV_FIN">"c1305"</definedName>
    <definedName name="IQ_TOTAL_REV_INS">"c1306"</definedName>
    <definedName name="IQ_TOTAL_REV_REIT">"c1307"</definedName>
    <definedName name="IQ_TOTAL_REV_SHARE">"c1912"</definedName>
    <definedName name="IQ_TOTAL_REV_UTI">"c1308"</definedName>
    <definedName name="IQ_TOTAL_REVENUE">"c1436"</definedName>
    <definedName name="IQ_TOTAL_SPECIAL">"c1618"</definedName>
    <definedName name="IQ_TOTAL_ST_BORROW">"c1424"</definedName>
    <definedName name="IQ_TOTAL_SUB_DEBT">"c2528"</definedName>
    <definedName name="IQ_TOTAL_SUB_DEBT_EBITDA">"c2554"</definedName>
    <definedName name="IQ_TOTAL_SUB_DEBT_EBITDA_CAPEX">"c2555"</definedName>
    <definedName name="IQ_TOTAL_SUB_DEBT_PCT">"c2529"</definedName>
    <definedName name="IQ_TOTAL_SUBS">"c2119"</definedName>
    <definedName name="IQ_TOTAL_UNUSUAL">"c1508"</definedName>
    <definedName name="IQ_TOTAL_WARRANTS_BEG_OS">"c2719"</definedName>
    <definedName name="IQ_TOTAL_WARRANTS_CANCELLED">"c2722"</definedName>
    <definedName name="IQ_TOTAL_WARRANTS_END_OS">"c2723"</definedName>
    <definedName name="IQ_TOTAL_WARRANTS_EXERCISED">"c2721"</definedName>
    <definedName name="IQ_TOTAL_WARRANTS_ISSUED">"c2720"</definedName>
    <definedName name="IQ_TR_ACCT_METHOD">"c2363"</definedName>
    <definedName name="IQ_TR_ACQ_52_WK_HI_PCT">"c2348"</definedName>
    <definedName name="IQ_TR_ACQ_52_WK_LOW_PCT">"c2347"</definedName>
    <definedName name="IQ_TR_ACQ_CASH_ST_INVEST">"c2372"</definedName>
    <definedName name="IQ_TR_ACQ_CLOSEPRICE_1D">"c3027"</definedName>
    <definedName name="IQ_TR_ACQ_DILUT_EPS_EXCL">"c3028"</definedName>
    <definedName name="IQ_TR_ACQ_EARNING_CO">"c2379"</definedName>
    <definedName name="IQ_TR_ACQ_EBIT">"c2380"</definedName>
    <definedName name="IQ_TR_ACQ_EBITDA">"c2381"</definedName>
    <definedName name="IQ_TR_ACQ_FILING_CURRENCY">"c3033"</definedName>
    <definedName name="IQ_TR_ACQ_MCAP_1DAY">"c2345"</definedName>
    <definedName name="IQ_TR_ACQ_MIN_INT">"c2374"</definedName>
    <definedName name="IQ_TR_ACQ_NET_DEBT">"c2373"</definedName>
    <definedName name="IQ_TR_ACQ_NI">"c2378"</definedName>
    <definedName name="IQ_TR_ACQ_PRICEDATE_1D">"c2346"</definedName>
    <definedName name="IQ_TR_ACQ_RETURN">"c2349"</definedName>
    <definedName name="IQ_TR_ACQ_STOCKYEARHIGH_1D">"c2343"</definedName>
    <definedName name="IQ_TR_ACQ_STOCKYEARLOW_1D">"c2344"</definedName>
    <definedName name="IQ_TR_ACQ_TOTAL_ASSETS">"c2371"</definedName>
    <definedName name="IQ_TR_ACQ_TOTAL_COMMON_EQ">"c2377"</definedName>
    <definedName name="IQ_TR_ACQ_TOTAL_DEBT">"c2376"</definedName>
    <definedName name="IQ_TR_ACQ_TOTAL_PREF">"c2375"</definedName>
    <definedName name="IQ_TR_ACQ_TOTAL_REV">"c2382"</definedName>
    <definedName name="IQ_TR_ADJ_SIZE">"c3024"</definedName>
    <definedName name="IQ_TR_ANN_DATE">"c2395"</definedName>
    <definedName name="IQ_TR_ANN_DATE_BL">"c2394"</definedName>
    <definedName name="IQ_TR_BID_DATE">"c2357"</definedName>
    <definedName name="IQ_TR_BLUESKY_FEES">"c2277"</definedName>
    <definedName name="IQ_TR_BUY_ACC_ADVISORS">"c3048"</definedName>
    <definedName name="IQ_TR_BUY_FIN_ADVISORS">"c3045"</definedName>
    <definedName name="IQ_TR_BUY_LEG_ADVISORS">"c2387"</definedName>
    <definedName name="IQ_TR_BUYER_ID">"c2404"</definedName>
    <definedName name="IQ_TR_BUYERNAME">"c2401"</definedName>
    <definedName name="IQ_TR_CANCELLED_DATE">"c2284"</definedName>
    <definedName name="IQ_TR_CASH_CONSID_PCT">"c2296"</definedName>
    <definedName name="IQ_TR_CASH_ST_INVEST">"c3025"</definedName>
    <definedName name="IQ_TR_CHANGE_CONTROL">"c2365"</definedName>
    <definedName name="IQ_TR_CLOSED_DATE">"c2283"</definedName>
    <definedName name="IQ_TR_CO_NET_PROCEEDS">"c2268"</definedName>
    <definedName name="IQ_TR_CO_NET_PROCEEDS_PCT">"c2270"</definedName>
    <definedName name="IQ_TR_COMMENTS">"c2383"</definedName>
    <definedName name="IQ_TR_CURRENCY">"c3016"</definedName>
    <definedName name="IQ_TR_DEAL_ATTITUDE">"c2364"</definedName>
    <definedName name="IQ_TR_DEAL_CONDITIONS">"c2367"</definedName>
    <definedName name="IQ_TR_DEAL_RESOLUTION">"c2391"</definedName>
    <definedName name="IQ_TR_DEAL_RESPONSES">"c2366"</definedName>
    <definedName name="IQ_TR_DEBT_CONSID_PCT">"c2299"</definedName>
    <definedName name="IQ_TR_DEF_AGRMT_DATE">"c2285"</definedName>
    <definedName name="IQ_TR_DISCLOSED_FEES_EXP">"c2288"</definedName>
    <definedName name="IQ_TR_EARNOUTS">"c3023"</definedName>
    <definedName name="IQ_TR_EXPIRED_DATE">"c2412"</definedName>
    <definedName name="IQ_TR_GROSS_OFFERING_AMT">"c2262"</definedName>
    <definedName name="IQ_TR_HYBRID_CONSID_PCT">"c2300"</definedName>
    <definedName name="IQ_TR_IMPLIED_EQ">"c3018"</definedName>
    <definedName name="IQ_TR_IMPLIED_EQ_BV">"c3019"</definedName>
    <definedName name="IQ_TR_IMPLIED_EQ_NI_LTM">"c3020"</definedName>
    <definedName name="IQ_TR_IMPLIED_EV">"c2301"</definedName>
    <definedName name="IQ_TR_IMPLIED_EV_BV">"c2306"</definedName>
    <definedName name="IQ_TR_IMPLIED_EV_EBIT">"c2302"</definedName>
    <definedName name="IQ_TR_IMPLIED_EV_EBITDA">"c2303"</definedName>
    <definedName name="IQ_TR_IMPLIED_EV_NI_LTM">"c2307"</definedName>
    <definedName name="IQ_TR_IMPLIED_EV_REV">"c2304"</definedName>
    <definedName name="IQ_TR_LOI_DATE">"c2282"</definedName>
    <definedName name="IQ_TR_MAJ_MIN_STAKE">"c2389"</definedName>
    <definedName name="IQ_TR_NEGOTIATED_BUYBACK_PRICE">"c2414"</definedName>
    <definedName name="IQ_TR_NET_ASSUM_LIABILITIES">"c2308"</definedName>
    <definedName name="IQ_TR_NET_PROCEEDS">"c2267"</definedName>
    <definedName name="IQ_TR_OFFER_DATE">"c2265"</definedName>
    <definedName name="IQ_TR_OFFER_DATE_MA">"c3035"</definedName>
    <definedName name="IQ_TR_OFFER_PER_SHARE">"c3017"</definedName>
    <definedName name="IQ_TR_OPTIONS_CONSID_PCT">"c2311"</definedName>
    <definedName name="IQ_TR_OTHER_CONSID">"c3022"</definedName>
    <definedName name="IQ_TR_PCT_SOUGHT">"c2309"</definedName>
    <definedName name="IQ_TR_PFEATURES">"c2384"</definedName>
    <definedName name="IQ_TR_PIPE_CONV_PRICE_SHARE">"c2292"</definedName>
    <definedName name="IQ_TR_PIPE_CPN_PCT">"c2291"</definedName>
    <definedName name="IQ_TR_PIPE_NUMBER_SHARES">"c2293"</definedName>
    <definedName name="IQ_TR_PIPE_PPS">"c2290"</definedName>
    <definedName name="IQ_TR_POSTMONEY_VAL">"c2286"</definedName>
    <definedName name="IQ_TR_PREDEAL_SITUATION">"c2390"</definedName>
    <definedName name="IQ_TR_PREF_CONSID_PCT">"c2310"</definedName>
    <definedName name="IQ_TR_PREMONEY_VAL">"c2287"</definedName>
    <definedName name="IQ_TR_PRINTING_FEES">"c2276"</definedName>
    <definedName name="IQ_TR_PT_MONETARY_VALUES">"c2415"</definedName>
    <definedName name="IQ_TR_PT_NUMBER_SHARES">"c2417"</definedName>
    <definedName name="IQ_TR_PT_PCT_SHARES">"c2416"</definedName>
    <definedName name="IQ_TR_RATING_FEES">"c2275"</definedName>
    <definedName name="IQ_TR_REG_EFFECT_DATE">"c2264"</definedName>
    <definedName name="IQ_TR_REG_FILED_DATE">"c2263"</definedName>
    <definedName name="IQ_TR_RENEWAL_BUYBACK">"c2413"</definedName>
    <definedName name="IQ_TR_ROUND_NUMBER">"c2295"</definedName>
    <definedName name="IQ_TR_SEC_FEES">"c2274"</definedName>
    <definedName name="IQ_TR_SECURITY_TYPE_REG">"c2279"</definedName>
    <definedName name="IQ_TR_SELL_ACC_ADVISORS">"c3049"</definedName>
    <definedName name="IQ_TR_SELL_FIN_ADVISORS">"c3046"</definedName>
    <definedName name="IQ_TR_SELL_LEG_ADVISORS">"c2388"</definedName>
    <definedName name="IQ_TR_SELLER_ID">"c2406"</definedName>
    <definedName name="IQ_TR_SELLERNAME">"c2402"</definedName>
    <definedName name="IQ_TR_SFEATURES">"c2385"</definedName>
    <definedName name="IQ_TR_SH_NET_PROCEEDS">"c2269"</definedName>
    <definedName name="IQ_TR_SH_NET_PROCEEDS_PCT">"c2271"</definedName>
    <definedName name="IQ_TR_SPECIAL_COMMITTEE">"c2362"</definedName>
    <definedName name="IQ_TR_STATUS">"c2399"</definedName>
    <definedName name="IQ_TR_STOCK_CONSID_PCT">"c2312"</definedName>
    <definedName name="IQ_TR_SUSPENDED_DATE">"c2407"</definedName>
    <definedName name="IQ_TR_TARGET_52WKHI_PCT">"c2351"</definedName>
    <definedName name="IQ_TR_TARGET_52WKLOW_PCT">"c2350"</definedName>
    <definedName name="IQ_TR_TARGET_ACC_ADVISORS">"c3047"</definedName>
    <definedName name="IQ_TR_TARGET_CASH_ST_INVEST">"c2327"</definedName>
    <definedName name="IQ_TR_TARGET_CLOSEPRICE_1D">"c2352"</definedName>
    <definedName name="IQ_TR_TARGET_CLOSEPRICE_1M">"c2354"</definedName>
    <definedName name="IQ_TR_TARGET_CLOSEPRICE_1W">"c2353"</definedName>
    <definedName name="IQ_TR_TARGET_DILUT_EPS_EXCL">"c2324"</definedName>
    <definedName name="IQ_TR_TARGET_EARNING_CO">"c2332"</definedName>
    <definedName name="IQ_TR_TARGET_EBIT">"c2333"</definedName>
    <definedName name="IQ_TR_TARGET_EBITDA">"c2334"</definedName>
    <definedName name="IQ_TR_TARGET_FILING_CURRENCY">"c3034"</definedName>
    <definedName name="IQ_TR_TARGET_FIN_ADVISORS">"c3044"</definedName>
    <definedName name="IQ_TR_TARGET_ID">"c2405"</definedName>
    <definedName name="IQ_TR_TARGET_LEG_ADVISORS">"c2386"</definedName>
    <definedName name="IQ_TR_TARGET_MARKETCAP">"c2342"</definedName>
    <definedName name="IQ_TR_TARGET_MIN_INT">"c2328"</definedName>
    <definedName name="IQ_TR_TARGET_NET_DEBT">"c2326"</definedName>
    <definedName name="IQ_TR_TARGET_NI">"c2331"</definedName>
    <definedName name="IQ_TR_TARGET_PRICEDATE_1D">"c2341"</definedName>
    <definedName name="IQ_TR_TARGET_RETURN">"c2355"</definedName>
    <definedName name="IQ_TR_TARGET_SEC_DETAIL">"c3021"</definedName>
    <definedName name="IQ_TR_TARGET_SEC_TI_ID">"c2368"</definedName>
    <definedName name="IQ_TR_TARGET_SEC_TYPE">"c2369"</definedName>
    <definedName name="IQ_TR_TARGET_SPD">"c2313"</definedName>
    <definedName name="IQ_TR_TARGET_SPD_PCT">"c2314"</definedName>
    <definedName name="IQ_TR_TARGET_STOCKPREMIUM_1D">"c2336"</definedName>
    <definedName name="IQ_TR_TARGET_STOCKPREMIUM_1M">"c2337"</definedName>
    <definedName name="IQ_TR_TARGET_STOCKPREMIUM_1W">"c2338"</definedName>
    <definedName name="IQ_TR_TARGET_STOCKYEARHIGH_1D">"c2339"</definedName>
    <definedName name="IQ_TR_TARGET_STOCKYEARLOW_1D">"c2340"</definedName>
    <definedName name="IQ_TR_TARGET_TOTAL_ASSETS">"c2325"</definedName>
    <definedName name="IQ_TR_TARGET_TOTAL_COMMON_EQ">"c2421"</definedName>
    <definedName name="IQ_TR_TARGET_TOTAL_DEBT">"c2330"</definedName>
    <definedName name="IQ_TR_TARGET_TOTAL_PREF">"c2329"</definedName>
    <definedName name="IQ_TR_TARGET_TOTAL_REV">"c2335"</definedName>
    <definedName name="IQ_TR_TARGETNAME">"c2403"</definedName>
    <definedName name="IQ_TR_TERM_FEE">"c2298"</definedName>
    <definedName name="IQ_TR_TERM_FEE_PCT">"c2297"</definedName>
    <definedName name="IQ_TR_TODATE">"c3036"</definedName>
    <definedName name="IQ_TR_TODATE_MONETARY_VALUE">"c2418"</definedName>
    <definedName name="IQ_TR_TODATE_NUMBER_SHARES">"c2420"</definedName>
    <definedName name="IQ_TR_TODATE_PCT_SHARES">"c2419"</definedName>
    <definedName name="IQ_TR_TOTAL_ACCT_FEES">"c2273"</definedName>
    <definedName name="IQ_TR_TOTAL_CASH">"c2315"</definedName>
    <definedName name="IQ_TR_TOTAL_CONSID_SH">"c2316"</definedName>
    <definedName name="IQ_TR_TOTAL_DEBT">"c2317"</definedName>
    <definedName name="IQ_TR_TOTAL_GROSS_TV">"c2318"</definedName>
    <definedName name="IQ_TR_TOTAL_HYBRID">"c2319"</definedName>
    <definedName name="IQ_TR_TOTAL_LEGAL_FEES">"c2272"</definedName>
    <definedName name="IQ_TR_TOTAL_NET_TV">"c2320"</definedName>
    <definedName name="IQ_TR_TOTAL_NEWMONEY">"c2289"</definedName>
    <definedName name="IQ_TR_TOTAL_OPTIONS">"c2322"</definedName>
    <definedName name="IQ_TR_TOTAL_OPTIONS_BUYER">"c3026"</definedName>
    <definedName name="IQ_TR_TOTAL_PREFERRED">"c2321"</definedName>
    <definedName name="IQ_TR_TOTAL_REG_AMT">"c2261"</definedName>
    <definedName name="IQ_TR_TOTAL_STOCK">"c2323"</definedName>
    <definedName name="IQ_TR_TOTAL_TAKEDOWNS">"c2278"</definedName>
    <definedName name="IQ_TR_TOTAL_UW_COMP">"c2280"</definedName>
    <definedName name="IQ_TR_TOTALVALUE">"c2400"</definedName>
    <definedName name="IQ_TR_TRANSACTION_TYPE">"c2398"</definedName>
    <definedName name="IQ_TR_WITHDRAWN_DTE">"c2266"</definedName>
    <definedName name="IQ_TRADE_AR">"c1345"</definedName>
    <definedName name="IQ_TRADE_PRINCIPAL">"c1309"</definedName>
    <definedName name="IQ_TRADING_ASSETS">"c1310"</definedName>
    <definedName name="IQ_TRADING_CURRENCY">"c2212"</definedName>
    <definedName name="IQ_TREASURY">"c1311"</definedName>
    <definedName name="IQ_TREASURY_OTHER_EQUITY">"c1312"</definedName>
    <definedName name="IQ_TREASURY_OTHER_EQUITY_BNK">"c1313"</definedName>
    <definedName name="IQ_TREASURY_OTHER_EQUITY_BR">"c1314"</definedName>
    <definedName name="IQ_TREASURY_OTHER_EQUITY_FIN">"c1315"</definedName>
    <definedName name="IQ_TREASURY_OTHER_EQUITY_INS">"c1316"</definedName>
    <definedName name="IQ_TREASURY_OTHER_EQUITY_REIT">"c1317"</definedName>
    <definedName name="IQ_TREASURY_OTHER_EQUITY_UTI">"c1318"</definedName>
    <definedName name="IQ_TREASURY_STOCK">"c1438"</definedName>
    <definedName name="IQ_TRUST_INC">"c1319"</definedName>
    <definedName name="IQ_TRUST_PREF">"c1320"</definedName>
    <definedName name="IQ_TRUST_PREFERRED">"c3029"</definedName>
    <definedName name="IQ_TRUST_PREFERRED_PCT">"c3030"</definedName>
    <definedName name="IQ_UFCF_10YR_ANN_GROWTH">"c1948"</definedName>
    <definedName name="IQ_UFCF_1YR_ANN_GROWTH">"c1943"</definedName>
    <definedName name="IQ_UFCF_2YR_ANN_GROWTH">"c1944"</definedName>
    <definedName name="IQ_UFCF_3YR_ANN_GROWTH">"c1945"</definedName>
    <definedName name="IQ_UFCF_5YR_ANN_GROWTH">"c1946"</definedName>
    <definedName name="IQ_UFCF_7YR_ANN_GROWTH">"c1947"</definedName>
    <definedName name="IQ_UFCF_MARGIN">"c1962"</definedName>
    <definedName name="IQ_UNAMORT_DISC">"c2513"</definedName>
    <definedName name="IQ_UNAMORT_DISC_PCT">"c2514"</definedName>
    <definedName name="IQ_UNAMORT_PREMIUM">"c2511"</definedName>
    <definedName name="IQ_UNAMORT_PREMIUM_PCT">"c2512"</definedName>
    <definedName name="IQ_UNDRAWN_CP">"c2518"</definedName>
    <definedName name="IQ_UNDRAWN_CREDIT">"c3032"</definedName>
    <definedName name="IQ_UNDRAWN_RC">"c2517"</definedName>
    <definedName name="IQ_UNDRAWN_TL">"c2519"</definedName>
    <definedName name="IQ_UNEARN_PREMIUM">"c1321"</definedName>
    <definedName name="IQ_UNEARN_REV_CURRENT">"c1322"</definedName>
    <definedName name="IQ_UNEARN_REV_CURRENT_BNK">"c1323"</definedName>
    <definedName name="IQ_UNEARN_REV_CURRENT_BR">"c1324"</definedName>
    <definedName name="IQ_UNEARN_REV_CURRENT_FIN">"c1325"</definedName>
    <definedName name="IQ_UNEARN_REV_CURRENT_INS">"c1326"</definedName>
    <definedName name="IQ_UNEARN_REV_CURRENT_REIT">"c1327"</definedName>
    <definedName name="IQ_UNEARN_REV_CURRENT_UTI">"c1328"</definedName>
    <definedName name="IQ_UNEARN_REV_LT">"c1329"</definedName>
    <definedName name="IQ_UNLEVERED_FCF">"c1908"</definedName>
    <definedName name="IQ_UNPAID_CLAIMS">"c1330"</definedName>
    <definedName name="IQ_UNREALIZED_GAIN">"c1619"</definedName>
    <definedName name="IQ_UNSECURED_DEBT">"c2548"</definedName>
    <definedName name="IQ_UNSECURED_DEBT_PCT">"c2549"</definedName>
    <definedName name="IQ_UNUSUAL_EXP">"c1456"</definedName>
    <definedName name="IQ_US_GAAP">"c1331"</definedName>
    <definedName name="IQ_US_GAAP_BASIC_EPS_EXCL">"c2984"</definedName>
    <definedName name="IQ_US_GAAP_BASIC_EPS_INCL">"c2982"</definedName>
    <definedName name="IQ_US_GAAP_BASIC_WEIGHT">"c2980"</definedName>
    <definedName name="IQ_US_GAAP_CA_ADJ">"c2925"</definedName>
    <definedName name="IQ_US_GAAP_CASH_FINAN">"c2945"</definedName>
    <definedName name="IQ_US_GAAP_CASH_FINAN_ADJ">"c2941"</definedName>
    <definedName name="IQ_US_GAAP_CASH_INVEST">"c2944"</definedName>
    <definedName name="IQ_US_GAAP_CASH_INVEST_ADJ">"c2940"</definedName>
    <definedName name="IQ_US_GAAP_CASH_OPER">"c2943"</definedName>
    <definedName name="IQ_US_GAAP_CASH_OPER_ADJ">"c2939"</definedName>
    <definedName name="IQ_US_GAAP_CL_ADJ">"c2927"</definedName>
    <definedName name="IQ_US_GAAP_DILUT_EPS_EXCL">"c2985"</definedName>
    <definedName name="IQ_US_GAAP_DILUT_EPS_INCL">"c2983"</definedName>
    <definedName name="IQ_US_GAAP_DILUT_NI">"c2979"</definedName>
    <definedName name="IQ_US_GAAP_DILUT_WEIGHT">"c2981"</definedName>
    <definedName name="IQ_US_GAAP_DO_ADJ">"c2959"</definedName>
    <definedName name="IQ_US_GAAP_EXTRA_ACC_ITEMS_ADJ">"c2958"</definedName>
    <definedName name="IQ_US_GAAP_INC_TAX_ADJ">"c2961"</definedName>
    <definedName name="IQ_US_GAAP_INTEREST_EXP_ADJ">"c2957"</definedName>
    <definedName name="IQ_US_GAAP_LIAB_LT_ADJ">"c2928"</definedName>
    <definedName name="IQ_US_GAAP_LIAB_TOTAL_LIAB">"c2933"</definedName>
    <definedName name="IQ_US_GAAP_MINORITY_INTEREST_IS_ADJ">"c2960"</definedName>
    <definedName name="IQ_US_GAAP_NCA_ADJ">"c2926"</definedName>
    <definedName name="IQ_US_GAAP_NET_CHANGE">"c2946"</definedName>
    <definedName name="IQ_US_GAAP_NET_CHANGE_ADJ">"c2942"</definedName>
    <definedName name="IQ_US_GAAP_NI">"c2976"</definedName>
    <definedName name="IQ_US_GAAP_NI_ADJ">"c2963"</definedName>
    <definedName name="IQ_US_GAAP_NI_AVAIL_INCL">"c2978"</definedName>
    <definedName name="IQ_US_GAAP_OTHER_ADJ_ADJ">"c2962"</definedName>
    <definedName name="IQ_US_GAAP_OTHER_NON_OPER_ADJ">"c2955"</definedName>
    <definedName name="IQ_US_GAAP_OTHER_OPER_ADJ">"c2954"</definedName>
    <definedName name="IQ_US_GAAP_RD_ADJ">"c2953"</definedName>
    <definedName name="IQ_US_GAAP_SGA_ADJ">"c2952"</definedName>
    <definedName name="IQ_US_GAAP_TOTAL_ASSETS">"c2931"</definedName>
    <definedName name="IQ_US_GAAP_TOTAL_EQUITY">"c2934"</definedName>
    <definedName name="IQ_US_GAAP_TOTAL_EQUITY_ADJ">"c2929"</definedName>
    <definedName name="IQ_US_GAAP_TOTAL_REV_ADJ">"c2950"</definedName>
    <definedName name="IQ_US_GAAP_TOTAL_UNUSUAL_ADJ">"c2956"</definedName>
    <definedName name="IQ_UTIL_PPE_NET">"c1620"</definedName>
    <definedName name="IQ_UTIL_REV">"c2091"</definedName>
    <definedName name="IQ_UV_PENSION_LIAB">"c1332"</definedName>
    <definedName name="IQ_VALUE_TRADED_LAST_3MTH">"c1530"</definedName>
    <definedName name="IQ_VALUE_TRADED_LAST_6MTH">"c1531"</definedName>
    <definedName name="IQ_VALUE_TRADED_LAST_MTH">"c1529"</definedName>
    <definedName name="IQ_VALUE_TRADED_LAST_WK">"c1528"</definedName>
    <definedName name="IQ_VALUE_TRADED_LAST_YR">"c1532"</definedName>
    <definedName name="IQ_VOL_LAST_3MTH">"c1525"</definedName>
    <definedName name="IQ_VOL_LAST_6MTH">"c1526"</definedName>
    <definedName name="IQ_VOL_LAST_MTH">"c1524"</definedName>
    <definedName name="IQ_VOL_LAST_WK">"c1523"</definedName>
    <definedName name="IQ_VOL_LAST_YR">"c1527"</definedName>
    <definedName name="IQ_VOLUME">"c1333"</definedName>
    <definedName name="IQ_WARRANTS_BEG_OS">"c2698"</definedName>
    <definedName name="IQ_WARRANTS_CANCELLED">"c2701"</definedName>
    <definedName name="IQ_WARRANTS_END_OS">"c2702"</definedName>
    <definedName name="IQ_WARRANTS_EXERCISED">"c2700"</definedName>
    <definedName name="IQ_WARRANTS_ISSUED">"c2699"</definedName>
    <definedName name="IQ_WARRANTS_STRIKE_PRICE_ISSUED">"c2704"</definedName>
    <definedName name="IQ_WARRANTS_STRIKE_PRICE_OS">"c2703"</definedName>
    <definedName name="IQ_WEIGHTED_AVG_PRICE">"c1334"</definedName>
    <definedName name="IQ_WIP_INV">"c1335"</definedName>
    <definedName name="IQ_WORKMEN_WRITTEN">"c1336"</definedName>
    <definedName name="IQ_XDIV_DATE">"c2203"</definedName>
    <definedName name="IQ_YEARHIGH">"c1337"</definedName>
    <definedName name="IQ_YEARHIGH_DATE">"c2250"</definedName>
    <definedName name="IQ_YEARLOW">"c1338"</definedName>
    <definedName name="IQ_YEARLOW_DATE">"c2251"</definedName>
    <definedName name="IQ_YTD">3000</definedName>
    <definedName name="IQ_Z_SCORE">"c1339"</definedName>
    <definedName name="Jan04AMA">[1]BS!$AD$7:$AD$3582</definedName>
    <definedName name="Jan09AMA">[2]BS!$AK$7:$AK$1743</definedName>
    <definedName name="Jan10AMA">[2]BS!$AW$7:$AW$1726</definedName>
    <definedName name="jjj">[32]Inputs!$N$18</definedName>
    <definedName name="JP_Bal">[33]ACCOUNTS!$AG$31</definedName>
    <definedName name="Jul04AMA">[1]BS!$AJ$7:$AJ$3582</definedName>
    <definedName name="Jul09AMA">[2]BS!$AQ$7:$AQ$1726</definedName>
    <definedName name="Jun04AMA">[1]BS!$AI$7:$AI$3582</definedName>
    <definedName name="Jun09AMA">[2]BS!$AP$7:$AP$1726</definedName>
    <definedName name="Jun10AMA">[2]BS!$BB$7:$BB$1726</definedName>
    <definedName name="Jurisdiction">[8]Variables!$AK$15</definedName>
    <definedName name="JurisNumber">[8]Variables!$AL$15</definedName>
    <definedName name="k_Docket_Number">'[19]KJB-12 Sum'!$AS$2</definedName>
    <definedName name="k_FITrate">'[19]KJB-3,11 Def'!$L$20</definedName>
    <definedName name="keep_Docket_Number">'[34]KJB-3 Sum'!$AQ$2</definedName>
    <definedName name="keep_FIT">'[34]KJB-7 Def'!$L$20</definedName>
    <definedName name="keep_KJB_3_Rate_Increase">'[34]KJB-7 Def'!$C$3</definedName>
    <definedName name="keep_KJB_4_Electric_Summary">'[34]KJB-3 Sum'!$AQ$3</definedName>
    <definedName name="keep_KJB_8_Common_Adjs">'[34]KJB-5 Cmn Adj'!$L$3</definedName>
    <definedName name="keep_KJB_9_Electric_Only">'[34]KJB-5 El Adj'!$E$3</definedName>
    <definedName name="keep_PSE">'[35]Gas Summary'!$I$5</definedName>
    <definedName name="keep_TESTYEAR">'[35]Gas Detail Pages'!$A$8</definedName>
    <definedName name="kp_DOCKET">'[35]Gas Detail Pages'!$A$9</definedName>
    <definedName name="Last_Row" localSheetId="18">IF('2017 GRC - Gas RAF'!Values_Entered,Header_Row+'2017 GRC - Gas RAF'!Number_of_Payments,Header_Row)</definedName>
    <definedName name="Last_Row" localSheetId="0">IF('REDACTED VERSION'!Values_Entered,Header_Row+'REDACTED VERSION'!Number_of_Payments,Header_Row)</definedName>
    <definedName name="Last_Row" localSheetId="4">IF('Supplemental 106A Amort Rates'!Values_Entered,Header_Row+'Supplemental 106A Amort Rates'!Number_of_Payments,Header_Row)</definedName>
    <definedName name="Last_Row">IF([0]!Values_Entered,Header_Row+[0]!Number_of_Payments,Header_Row)</definedName>
    <definedName name="Levy_Rate">'[12]Assumptions (Input)'!$B$6</definedName>
    <definedName name="limcount">1</definedName>
    <definedName name="LINE.T">[4]INTERNAL!$A$55:$IV$57</definedName>
    <definedName name="LinkCos">'[7]JAM Download'!$K$4</definedName>
    <definedName name="Load_Factor">[33]ACCOUNTS!$AG$167</definedName>
    <definedName name="LoadArray">'[36]Load Source Data'!$C$78:$X$89</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M9100F4_v4">[37]M9100F4!$A$1:$V$99</definedName>
    <definedName name="MACRS">'[12]MACRS RATES'!$A$3:$AT$10</definedName>
    <definedName name="Mar04AMA">[1]BS!$AF$7:$AF$3582</definedName>
    <definedName name="MAR09AMA">[2]BS!$AM$7:$AM$1725</definedName>
    <definedName name="Mar10AMA">[2]BS!$AY$7:$AY$1726</definedName>
    <definedName name="May04AMA">[1]BS!$AH$7:$AH$3582</definedName>
    <definedName name="MAY09AMA">[2]BS!$AO$7:$AO$1726</definedName>
    <definedName name="May10AMA">[2]BS!$BA$7:$BA$1726</definedName>
    <definedName name="menu1_Button5_Click">[38]!menu1_Button5_Click</definedName>
    <definedName name="menu1_Button6_Click">[38]!menu1_Button6_Click</definedName>
    <definedName name="MERGER_COST">[39]Sheet1!$AF$3:$AJ$28</definedName>
    <definedName name="METER">[4]EXTERNAL!$A$34:$IV$36</definedName>
    <definedName name="Method">[10]Inputs!$C$6</definedName>
    <definedName name="monthlist">[40]Table!$R$2:$S$13</definedName>
    <definedName name="monthtotals">'[40]WA SBC'!$D$40:$O$40</definedName>
    <definedName name="MTD_Format">[41]Mthly!$B$11:$D$11,[41]Mthly!$B$32:$D$32</definedName>
    <definedName name="MTR_YR3">[42]Variables!$E$14</definedName>
    <definedName name="NCP_360">[4]EXTERNAL!$A$13:$IV$15</definedName>
    <definedName name="NCP_361">[4]EXTERNAL!$A$16:$IV$18</definedName>
    <definedName name="NCP_362">[4]EXTERNAL!$A$19:$IV$21</definedName>
    <definedName name="Net_to_Gross_Factor">[7]Inputs!$G$8</definedName>
    <definedName name="NetToGross">[11]Variables!$D$23</definedName>
    <definedName name="Nov03AMA">[3]BS!$AI$7:$AI$3582</definedName>
    <definedName name="Nov04AMA">[1]BS!$AN$7:$AN$3582</definedName>
    <definedName name="Nov09AMA">[2]BS!$AU$7:$AU$1726</definedName>
    <definedName name="NPC">[43]Inputs!$N$18</definedName>
    <definedName name="NRG">[4]CLASSIFIERS!$A$5:$IV$5</definedName>
    <definedName name="Number_of_Payments" localSheetId="18">MATCH(0.01,End_Bal,-1)+1</definedName>
    <definedName name="Number_of_Payments" localSheetId="0">MATCH(0.01,End_Bal,-1)+1</definedName>
    <definedName name="Number_of_Payments" localSheetId="4">MATCH(0.01,End_Bal,-1)+1</definedName>
    <definedName name="Number_of_Payments">MATCH(0.01,End_Bal,-1)+1</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O_M_Input">'[12]MiscItems(Input)'!$B$5:$AO$8,'[12]MiscItems(Input)'!$B$13:$AO$13,'[12]MiscItems(Input)'!$B$15:$B$17,'[12]MiscItems(Input)'!$B$17:$AO$17,'[12]MiscItems(Input)'!$B$15:$AO$15</definedName>
    <definedName name="O_M_Rate">'[21]Virtual 49 Back-Up'!$B$21</definedName>
    <definedName name="Oct03AMA">[3]BS!$AH$7:$AH$3582</definedName>
    <definedName name="Oct04AMA">[1]BS!$AM$7:$AM$3582</definedName>
    <definedName name="Oct09AMA">[2]BS!$AT$7:$AT$1726</definedName>
    <definedName name="OH">[4]CLASSIFIERS!$A$8:$IV$8</definedName>
    <definedName name="OH_NCP">[4]EXTERNAL!$A$79:$IV$81</definedName>
    <definedName name="OH_SVC">[4]EXTERNAL!$A$142:$IV$144</definedName>
    <definedName name="OH_TFMR">[4]EXTERNAL!$A$97:$IV$99</definedName>
    <definedName name="OH_TFMRC">[4]EXTERNAL!$A$94:$IV$96</definedName>
    <definedName name="option">'[44]Dist Misc'!$F$120</definedName>
    <definedName name="OthRCF">[45]INPUTS!$F$41</definedName>
    <definedName name="OthUnc">[4]INPUTS!$F$36</definedName>
    <definedName name="outlookdata">'[46]pivoted data'!$D$3:$Q$90</definedName>
    <definedName name="peak_new_table">'[47]2008 Extreme Peaks - 080403'!$E$5:$AD$8</definedName>
    <definedName name="peak_table">'[47]Peaks-F01'!$C$5:$E$243</definedName>
    <definedName name="PeakMethod">[10]Inputs!$T$5</definedName>
    <definedName name="Percent_debt">[29]Inputs!$E$129</definedName>
    <definedName name="Plant_Input">'[12]Plant(Input)'!$B$7:$AP$9,'[12]Plant(Input)'!$B$11,'[12]Plant(Input)'!$B$15:$AP$15,'[12]Plant(Input)'!$B$18,'[12]Plant(Input)'!$B$20:$AP$20</definedName>
    <definedName name="POWER.T">[4]INTERNAL!$A$58:$IV$60</definedName>
    <definedName name="PP.T">[4]INTERNAL!$A$61:$IV$63</definedName>
    <definedName name="PreTaxDebtCost">[9]Assumptions!$I$56</definedName>
    <definedName name="PreTaxWACC">[9]Assumptions!$I$62</definedName>
    <definedName name="Prices_Aurora">'[28]Monthly Price Summary'!$C$4:$H$63</definedName>
    <definedName name="_xlnm.Print_Area" localSheetId="13">'(C) 191 Accounts Balances'!$A$2:$IM$103</definedName>
    <definedName name="_xlnm.Print_Area" localSheetId="9">'Typical Res Bill'!$A$1:$N$45</definedName>
    <definedName name="_xlnm.Print_Titles" localSheetId="13">'(C) 191 Accounts Balances'!$A:$C,'(C) 191 Accounts Balances'!$2:$4</definedName>
    <definedName name="_xlnm.Print_Titles" localSheetId="15">'Calc Recovery'!$A:$B,'Calc Recovery'!$1:$3</definedName>
    <definedName name="Prior_Month">[48]Sch_120!$I$21</definedName>
    <definedName name="PROFORMA">[4]EXTERNAL!$A$67:$IV$69</definedName>
    <definedName name="PROFORMA_RETAIL">[4]EXTERNAL!$A$91:$IV$93</definedName>
    <definedName name="PROFORMA_RETAIL_TAX">[4]EXTERNAL!$A$169:$IV$171</definedName>
    <definedName name="Projects">[49]Sheet1!$A$1147:$B$1887</definedName>
    <definedName name="Prov_Cap_Tax">[29]Inputs!$E$111</definedName>
    <definedName name="PSE">'[50]4.04'!$A$6</definedName>
    <definedName name="PSE_Pre_Tax_Equity_Rate">'[26]Assumptions of Purchase'!$B$42</definedName>
    <definedName name="PTDGP.T">[4]INTERNAL!$A$64:$IV$66</definedName>
    <definedName name="PTDP.T">[4]INTERNAL!$A$67:$IV$69</definedName>
    <definedName name="QTD_Format">[51]QTD!$B$11:$D$11,[51]QTD!$B$35:$D$35</definedName>
    <definedName name="RATE2">'[20]Transp Data'!$A$8:$I$112</definedName>
    <definedName name="Rates">[52]Codes!$A$1:$C$500</definedName>
    <definedName name="RB.T">[4]INTERNAL!$A$70:$IV$72</definedName>
    <definedName name="RCF">[33]INPUTS!$F$48</definedName>
    <definedName name="Requlated_scenario">'[12]Assumptions (Input)'!$B$12</definedName>
    <definedName name="ResExchCrRate">[53]Sch_194!$M$31</definedName>
    <definedName name="RESID">[4]EXTERNAL!$A$88:$IV$90</definedName>
    <definedName name="resource_lookup">'[54]#REF'!$B$3:$C$112</definedName>
    <definedName name="ResourceSupplier">[11]Variables!$D$28</definedName>
    <definedName name="ResRCF">[18]INPUTS!$F$44</definedName>
    <definedName name="ResUnc">[18]INPUTS!$F$39</definedName>
    <definedName name="RevClass">[52]Codes!$F$2:$G$10</definedName>
    <definedName name="revenue_flag">'[12]Assumptions (Input)'!$C$12</definedName>
    <definedName name="Revenue_Taxes">'[12]Assumptions (Input)'!$B$8</definedName>
    <definedName name="REVFAC1.T">[4]INTERNAL!$A$73:$IV$75</definedName>
    <definedName name="ROD">[18]INPUTS!$F$30</definedName>
    <definedName name="ROR">[18]INPUTS!$F$29</definedName>
    <definedName name="SAPBEXdnldView">"46HLPWIQ6J3TDMPT5WG7XVEBI"</definedName>
    <definedName name="SAPBEXhrIndnt">"Wide"</definedName>
    <definedName name="SAPBEXrevision">1</definedName>
    <definedName name="SAPBEXsysID">"BWP"</definedName>
    <definedName name="SAPBEXwbID">"3XJ3VOPHHLH2D0QXSYZLUHSMI"</definedName>
    <definedName name="SAPsysID">"708C5W7SBKP804JT78WJ0JNKI"</definedName>
    <definedName name="SAPwbID">"ARS"</definedName>
    <definedName name="SBRCF">[45]INPUTS!$F$40</definedName>
    <definedName name="SbUnc">[4]INPUTS!$F$35</definedName>
    <definedName name="Sch194Rlfwd">'[55]Sch94 Rlfwd'!$B$11</definedName>
    <definedName name="Schedule">[43]Inputs!$N$14</definedName>
    <definedName name="Sep03AMA">[3]BS!$AG$7:$AG$3582</definedName>
    <definedName name="Sep04AMA">[1]BS!$AL$7:$AL$3582</definedName>
    <definedName name="Sep09AMA">[2]BS!$AS$7:$AS$1726</definedName>
    <definedName name="solver_eval">0</definedName>
    <definedName name="solver_ntri">1000</definedName>
    <definedName name="solver_rsmp">1</definedName>
    <definedName name="solver_seed">0</definedName>
    <definedName name="StartDate">[9]Assumptions!$C$9</definedName>
    <definedName name="STATE_UTILITY_TAX">'[6]MJS-7'!$N$16</definedName>
    <definedName name="STAX">[18]INPUTS!$F$34</definedName>
    <definedName name="SW.T">[4]INTERNAL!$A$76:$IV$78</definedName>
    <definedName name="SWPTD.T">[4]INTERNAL!$A$79:$IV$81</definedName>
    <definedName name="TableName">"Dummy"</definedName>
    <definedName name="TargetROR">[10]Inputs!$G$29</definedName>
    <definedName name="TDP.T">[4]INTERNAL!$A$82:$IV$84</definedName>
    <definedName name="TestPeriod">[7]Inputs!$C$5</definedName>
    <definedName name="TESTYEAR">'[27]JHS-6'!$A$7</definedName>
    <definedName name="TFR">[4]CLASSIFIERS!$A$11:$IV$11</definedName>
    <definedName name="ThermalBookLife">[9]Assumptions!$C$25</definedName>
    <definedName name="Title">[9]Assumptions!$A$1</definedName>
    <definedName name="Total_Payment" localSheetId="18">Scheduled_Payment+Extra_Payment</definedName>
    <definedName name="Total_Payment" localSheetId="0">Scheduled_Payment+Extra_Payment</definedName>
    <definedName name="Total_Payment" localSheetId="4">Scheduled_Payment+Extra_Payment</definedName>
    <definedName name="Total_Payment">Scheduled_Payment+Extra_Payment</definedName>
    <definedName name="TotalRateBase">'[7]G+T+D+R+M'!$H$58</definedName>
    <definedName name="TP.T">[4]INTERNAL!$A$91:$IV$93</definedName>
    <definedName name="transdb">'[56]Transp Unbilled'!$A$8:$E$174</definedName>
    <definedName name="TRANSM_2">[57]Transm2!$A$1:$M$461:'[57]10 Yr FC'!$M$47</definedName>
    <definedName name="UAcct103">'[7]Func Study'!$AB$1613</definedName>
    <definedName name="UAcct105Dnpg">'[7]Func Study'!$AB$2010</definedName>
    <definedName name="UAcct105S">'[7]Func Study'!$AB$2005</definedName>
    <definedName name="UAcct105Seu">'[7]Func Study'!$AB$2009</definedName>
    <definedName name="UAcct105Snppo">'[7]Func Study'!$AB$2008</definedName>
    <definedName name="UAcct105Snpps">'[7]Func Study'!$AB$2006</definedName>
    <definedName name="UAcct105Snpt">'[7]Func Study'!$AB$2007</definedName>
    <definedName name="UAcct1081390">'[7]Func Study'!$AB$2451</definedName>
    <definedName name="UAcct1081390Rcl">'[7]Func Study'!$AB$2450</definedName>
    <definedName name="UAcct1081399">'[7]Func Study'!$AB$2459</definedName>
    <definedName name="UAcct1081399Rcl">'[7]Func Study'!$AB$2458</definedName>
    <definedName name="UAcct108360">'[7]Func Study'!$AB$2355</definedName>
    <definedName name="UAcct108361">'[7]Func Study'!$AB$2359</definedName>
    <definedName name="UAcct108362">'[7]Func Study'!$AB$2363</definedName>
    <definedName name="UAcct108364">'[7]Func Study'!$AB$2367</definedName>
    <definedName name="UAcct108365">'[7]Func Study'!$AB$2371</definedName>
    <definedName name="UAcct108366">'[7]Func Study'!$AB$2375</definedName>
    <definedName name="UAcct108367">'[7]Func Study'!$AB$2379</definedName>
    <definedName name="UAcct108368">'[7]Func Study'!$AB$2383</definedName>
    <definedName name="UAcct108369">'[7]Func Study'!$AB$2387</definedName>
    <definedName name="UAcct108370">'[7]Func Study'!$AB$2391</definedName>
    <definedName name="UAcct108371">'[7]Func Study'!$AB$2395</definedName>
    <definedName name="UAcct108372">'[7]Func Study'!$AB$2399</definedName>
    <definedName name="UAcct108373">'[7]Func Study'!$AB$2403</definedName>
    <definedName name="UAcct108D">'[7]Func Study'!$AB$2415</definedName>
    <definedName name="UAcct108D00">'[7]Func Study'!$AB$2407</definedName>
    <definedName name="UAcct108Ds">'[7]Func Study'!$AB$2411</definedName>
    <definedName name="UAcct108Ep">'[7]Func Study'!$AB$2327</definedName>
    <definedName name="UAcct108Gpcn">'[7]Func Study'!$AB$2429</definedName>
    <definedName name="UAcct108Gps">'[7]Func Study'!$AB$2425</definedName>
    <definedName name="UAcct108Gpse">'[7]Func Study'!$AB$2431</definedName>
    <definedName name="UAcct108Gpsg">'[7]Func Study'!$AB$2428</definedName>
    <definedName name="UAcct108Gpsgp">'[7]Func Study'!$AB$2426</definedName>
    <definedName name="UAcct108Gpsgu">'[7]Func Study'!$AB$2427</definedName>
    <definedName name="UAcct108Gpso">'[7]Func Study'!$AB$2430</definedName>
    <definedName name="UACCT108GPSSGCH">'[7]Func Study'!$AB$2434</definedName>
    <definedName name="UACCT108GPSSGCT">'[7]Func Study'!$AB$2433</definedName>
    <definedName name="UAcct108Hp">'[7]Func Study'!$AB$2313</definedName>
    <definedName name="UAcct108Mp">'[7]Func Study'!$AB$2444</definedName>
    <definedName name="UAcct108Np">'[7]Func Study'!$AB$2305</definedName>
    <definedName name="UAcct108Op">'[7]Func Study'!$AB$2322</definedName>
    <definedName name="UACCT108OPSSCCT">'[7]Func Study'!$AB$2321</definedName>
    <definedName name="UAcct108Sp">'[7]Func Study'!$AB$2299</definedName>
    <definedName name="UACCT108SPSSGCH">'[7]Func Study'!$AB$2298</definedName>
    <definedName name="UAcct108Tp">'[7]Func Study'!$AB$2346</definedName>
    <definedName name="UAcct111Clg">'[7]Func Study'!$AB$2487</definedName>
    <definedName name="UAcct111Clgsou">'[7]Func Study'!$AB$2485</definedName>
    <definedName name="UAcct111Clh">'[7]Func Study'!$AB$2493</definedName>
    <definedName name="UAcct111Cls">'[7]Func Study'!$AB$2478</definedName>
    <definedName name="UAcct111Ipcn">'[7]Func Study'!$AB$2502</definedName>
    <definedName name="UAcct111Ips">'[7]Func Study'!$AB$2497</definedName>
    <definedName name="UAcct111Ipse">'[7]Func Study'!$AB$2500</definedName>
    <definedName name="UAcct111Ipsg">'[7]Func Study'!$AB$2501</definedName>
    <definedName name="UAcct111Ipsgp">'[7]Func Study'!$AB$2498</definedName>
    <definedName name="UAcct111Ipsgu">'[7]Func Study'!$AB$2499</definedName>
    <definedName name="UAcct111Ipso">'[7]Func Study'!$AB$2506</definedName>
    <definedName name="UACCT111IPSSGCH">'[7]Func Study'!$AB$2505</definedName>
    <definedName name="UACCT111IPSSGCT">'[7]Func Study'!$AB$2504</definedName>
    <definedName name="UAcct114">'[7]Func Study'!$AB$2017</definedName>
    <definedName name="UAcct120">'[7]Func Study'!$AB$2021</definedName>
    <definedName name="UAcct124">'[7]Func Study'!$AB$2026</definedName>
    <definedName name="UAcct141">'[7]Func Study'!$AB$2173</definedName>
    <definedName name="UAcct151">'[7]Func Study'!$AB$2049</definedName>
    <definedName name="Uacct151SSECT">'[7]Func Study'!$AB$2047</definedName>
    <definedName name="UAcct154">'[7]Func Study'!$AB$2083</definedName>
    <definedName name="Uacct154SSGCT">'[7]Func Study'!$AB$2080</definedName>
    <definedName name="UAcct163">'[7]Func Study'!$AB$2093</definedName>
    <definedName name="UAcct165">'[7]Func Study'!$AB$2108</definedName>
    <definedName name="UAcct165Gps">'[7]Func Study'!$AB$2104</definedName>
    <definedName name="UAcct182">'[7]Func Study'!$AB$2033</definedName>
    <definedName name="UAcct18222">'[7]Func Study'!$AB$2163</definedName>
    <definedName name="UAcct182M">'[7]Func Study'!$AB$2118</definedName>
    <definedName name="UAcct182MSSGCH">'[7]Func Study'!$AB$2113</definedName>
    <definedName name="UAcct186">'[7]Func Study'!$AB$2041</definedName>
    <definedName name="UAcct1869">'[7]Func Study'!$AB$2168</definedName>
    <definedName name="UAcct186M">'[7]Func Study'!$AB$2129</definedName>
    <definedName name="UAcct190">'[7]Func Study'!$AB$2243</definedName>
    <definedName name="UAcct190Baddebt">'[7]Func Study'!$AB$2237</definedName>
    <definedName name="UAcct190Dop">'[7]Func Study'!$AB$2235</definedName>
    <definedName name="UAcct2281">'[7]Func Study'!$AB$2191</definedName>
    <definedName name="UAcct2282">'[7]Func Study'!$AB$2195</definedName>
    <definedName name="UAcct2283">'[7]Func Study'!$AB$2200</definedName>
    <definedName name="UACCT22841SG">'[7]Func Study'!$AB$2205</definedName>
    <definedName name="UAcct22842">'[7]Func Study'!$AB$2211</definedName>
    <definedName name="UAcct235">'[7]Func Study'!$AB$2187</definedName>
    <definedName name="UACCT235CN">'[7]Func Study'!$AB$2186</definedName>
    <definedName name="UAcct252">'[7]Func Study'!$AB$2219</definedName>
    <definedName name="UAcct25316">'[7]Func Study'!$AB$2057</definedName>
    <definedName name="UAcct25317">'[7]Func Study'!$AB$2061</definedName>
    <definedName name="UAcct25318">'[7]Func Study'!$AB$2098</definedName>
    <definedName name="UAcct25319">'[7]Func Study'!$AB$2065</definedName>
    <definedName name="uacct25398">'[7]Func Study'!$AB$2222</definedName>
    <definedName name="UAcct25399">'[7]Func Study'!$AB$2230</definedName>
    <definedName name="UACCT254SO">'[7]Func Study'!$AB$2202</definedName>
    <definedName name="UAcct255">'[7]Func Study'!$AB$2284</definedName>
    <definedName name="UAcct281">'[7]Func Study'!$AB$2249</definedName>
    <definedName name="UAcct282">'[7]Func Study'!$AB$2259</definedName>
    <definedName name="UAcct282Cn">'[7]Func Study'!$AB$2256</definedName>
    <definedName name="UAcct282So">'[7]Func Study'!$AB$2255</definedName>
    <definedName name="UAcct283">'[7]Func Study'!$AB$2271</definedName>
    <definedName name="UAcct283So">'[7]Func Study'!$AB$2265</definedName>
    <definedName name="UAcct301S">'[7]Func Study'!$AB$1964</definedName>
    <definedName name="UAcct301Sg">'[7]Func Study'!$AB$1966</definedName>
    <definedName name="UAcct301So">'[7]Func Study'!$AB$1965</definedName>
    <definedName name="UAcct302S">'[7]Func Study'!$AB$1969</definedName>
    <definedName name="UAcct302Sg">'[7]Func Study'!$AB$1970</definedName>
    <definedName name="UAcct302Sgp">'[7]Func Study'!$AB$1971</definedName>
    <definedName name="UAcct302Sgu">'[7]Func Study'!$AB$1972</definedName>
    <definedName name="UAcct303Cn">'[7]Func Study'!$AB$1980</definedName>
    <definedName name="UAcct303S">'[7]Func Study'!$AB$1976</definedName>
    <definedName name="UAcct303Se">'[7]Func Study'!$AB$1979</definedName>
    <definedName name="UAcct303Sg">'[7]Func Study'!$AB$1977</definedName>
    <definedName name="UAcct303Sgu">'[7]Func Study'!$AB$1981</definedName>
    <definedName name="UAcct303So">'[7]Func Study'!$AB$1978</definedName>
    <definedName name="UACCT303SSGCH">'[7]Func Study'!$AB$1983</definedName>
    <definedName name="UAcct310">'[7]Func Study'!$AB$1414</definedName>
    <definedName name="UAcct310JBG">'[7]Func Study'!$AB$1413</definedName>
    <definedName name="UAcct311">'[7]Func Study'!$AB$1421</definedName>
    <definedName name="UAcct311JBG">'[7]Func Study'!$AB$1420</definedName>
    <definedName name="UAcct312">'[7]Func Study'!$AB$1428</definedName>
    <definedName name="UAcct312JBG">'[7]Func Study'!$AB$1427</definedName>
    <definedName name="UAcct314">'[7]Func Study'!$AB$1435</definedName>
    <definedName name="UAcct314JBG">'[7]Func Study'!$AB$1434</definedName>
    <definedName name="UAcct315">'[7]Func Study'!$AB$1442</definedName>
    <definedName name="UAcct315JBG">'[7]Func Study'!$AB$1441</definedName>
    <definedName name="UAcct316">'[7]Func Study'!$AB$1450</definedName>
    <definedName name="UAcct316JBG">'[7]Func Study'!$AB$1449</definedName>
    <definedName name="UAcct320">'[7]Func Study'!$AB$1466</definedName>
    <definedName name="UAcct321">'[7]Func Study'!$AB$1471</definedName>
    <definedName name="UAcct322">'[7]Func Study'!$AB$1476</definedName>
    <definedName name="UAcct323">'[7]Func Study'!$AB$1481</definedName>
    <definedName name="UAcct324">'[7]Func Study'!$AB$1486</definedName>
    <definedName name="UAcct325">'[7]Func Study'!$AB$1491</definedName>
    <definedName name="UAcct33">'[7]Func Study'!$AB$295</definedName>
    <definedName name="UAcct330">'[7]Func Study'!$AB$1508</definedName>
    <definedName name="UAcct331">'[7]Func Study'!$AB$1513</definedName>
    <definedName name="UAcct332">'[7]Func Study'!$AB$1518</definedName>
    <definedName name="UAcct333">'[7]Func Study'!$AB$1523</definedName>
    <definedName name="UAcct334">'[7]Func Study'!$AB$1528</definedName>
    <definedName name="UAcct335">'[7]Func Study'!$AB$1533</definedName>
    <definedName name="UAcct336">'[7]Func Study'!$AB$1539</definedName>
    <definedName name="UAcct340Dgu">'[7]Func Study'!$AB$1564</definedName>
    <definedName name="UAcct340Sgu">'[7]Func Study'!$AB$1565</definedName>
    <definedName name="UAcct341Dgu">'[7]Func Study'!$AB$1569</definedName>
    <definedName name="UAcct341Sgu">'[7]Func Study'!$AB$1570</definedName>
    <definedName name="UAcct342Dgu">'[7]Func Study'!$AB$1574</definedName>
    <definedName name="UAcct342Sgu">'[7]Func Study'!$AB$1575</definedName>
    <definedName name="UAcct343">'[7]Func Study'!$AB$1584</definedName>
    <definedName name="UAcct344S">'[7]Func Study'!$AB$1587</definedName>
    <definedName name="UAcct344Sgp">'[7]Func Study'!$AB$1588</definedName>
    <definedName name="UAcct345Dgu">'[7]Func Study'!$AB$1594</definedName>
    <definedName name="UAcct345Sgu">'[7]Func Study'!$AB$1595</definedName>
    <definedName name="UAcct346">'[7]Func Study'!$AB$1601</definedName>
    <definedName name="UAcct350">'[7]Func Study'!$AB$1628</definedName>
    <definedName name="UAcct352">'[7]Func Study'!$AB$1635</definedName>
    <definedName name="UAcct353">'[7]Func Study'!$AB$1641</definedName>
    <definedName name="UAcct354">'[7]Func Study'!$AB$1647</definedName>
    <definedName name="UAcct355">'[7]Func Study'!$AB$1654</definedName>
    <definedName name="UAcct356">'[7]Func Study'!$AB$1660</definedName>
    <definedName name="UAcct357">'[7]Func Study'!$AB$1666</definedName>
    <definedName name="UAcct358">'[7]Func Study'!$AB$1672</definedName>
    <definedName name="UAcct359">'[7]Func Study'!$AB$1678</definedName>
    <definedName name="UAcct360">'[7]Func Study'!$AB$1698</definedName>
    <definedName name="UAcct361">'[7]Func Study'!$AB$1704</definedName>
    <definedName name="UAcct362">'[7]Func Study'!$AB$1710</definedName>
    <definedName name="UAcct368">'[7]Func Study'!$AB$1744</definedName>
    <definedName name="UAcct369">'[7]Func Study'!$AB$1751</definedName>
    <definedName name="UAcct370">'[7]Func Study'!$AB$1762</definedName>
    <definedName name="UAcct372A">'[7]Func Study'!$AB$1775</definedName>
    <definedName name="UAcct372Dp">'[7]Func Study'!$AB$1773</definedName>
    <definedName name="UAcct372Ds">'[7]Func Study'!$AB$1774</definedName>
    <definedName name="UAcct373">'[7]Func Study'!$AB$1782</definedName>
    <definedName name="UAcct389Cn">'[7]Func Study'!$AB$1800</definedName>
    <definedName name="UAcct389S">'[7]Func Study'!$AB$1799</definedName>
    <definedName name="UAcct389Sg">'[7]Func Study'!$AB$1802</definedName>
    <definedName name="UAcct389Sgu">'[7]Func Study'!$AB$1801</definedName>
    <definedName name="UAcct389So">'[7]Func Study'!$AB$1803</definedName>
    <definedName name="UAcct390Cn">'[7]Func Study'!$AB$1810</definedName>
    <definedName name="UAcct390JBG">'[7]Func Study'!$AB$1812</definedName>
    <definedName name="UAcct390L">'[7]Func Study'!$AB$1927</definedName>
    <definedName name="UACCT390LRCL">'[7]Func Study'!$AB$1929</definedName>
    <definedName name="UAcct390S">'[7]Func Study'!$AB$1807</definedName>
    <definedName name="UAcct390Sgp">'[7]Func Study'!$AB$1808</definedName>
    <definedName name="UAcct390Sgu">'[7]Func Study'!$AB$1809</definedName>
    <definedName name="UAcct390Sop">'[7]Func Study'!$AB$1811</definedName>
    <definedName name="UAcct390Sou">'[7]Func Study'!$AB$1813</definedName>
    <definedName name="UAcct391Cn">'[7]Func Study'!$AB$1820</definedName>
    <definedName name="UACCT391JBE">'[7]Func Study'!$AB$1825</definedName>
    <definedName name="UAcct391S">'[7]Func Study'!$AB$1817</definedName>
    <definedName name="UAcct391Sg">'[7]Func Study'!$AB$1821</definedName>
    <definedName name="UAcct391Sgp">'[7]Func Study'!$AB$1818</definedName>
    <definedName name="UAcct391Sgu">'[7]Func Study'!$AB$1819</definedName>
    <definedName name="UAcct391So">'[7]Func Study'!$AB$1823</definedName>
    <definedName name="UACCT391SSGCH">'[7]Func Study'!$AB$1824</definedName>
    <definedName name="UAcct392Cn">'[7]Func Study'!$AB$1832</definedName>
    <definedName name="UAcct392L">'[7]Func Study'!$AB$1935</definedName>
    <definedName name="UAcct392Lrcl">'[7]Func Study'!$AB$1937</definedName>
    <definedName name="UAcct392S">'[7]Func Study'!$AB$1829</definedName>
    <definedName name="UAcct392Se">'[7]Func Study'!$AB$1834</definedName>
    <definedName name="UAcct392Sg">'[7]Func Study'!$AB$1831</definedName>
    <definedName name="UAcct392Sgp">'[7]Func Study'!$AB$1835</definedName>
    <definedName name="UAcct392Sgu">'[7]Func Study'!$AB$1833</definedName>
    <definedName name="UAcct392So">'[7]Func Study'!$AB$1830</definedName>
    <definedName name="UACCT392SSGCH">'[7]Func Study'!$AB$1836</definedName>
    <definedName name="UAcct393S">'[7]Func Study'!$AB$1841</definedName>
    <definedName name="UAcct393Sg">'[7]Func Study'!$AB$1845</definedName>
    <definedName name="UAcct393Sgp">'[7]Func Study'!$AB$1842</definedName>
    <definedName name="UAcct393Sgu">'[7]Func Study'!$AB$1843</definedName>
    <definedName name="UAcct393So">'[7]Func Study'!$AB$1844</definedName>
    <definedName name="UACCT393SSGCT">'[7]Func Study'!$AB$1846</definedName>
    <definedName name="UAcct394S">'[7]Func Study'!$AB$1850</definedName>
    <definedName name="UAcct394Se">'[7]Func Study'!$AB$1854</definedName>
    <definedName name="UAcct394Sg">'[7]Func Study'!$AB$1855</definedName>
    <definedName name="UAcct394Sgp">'[7]Func Study'!$AB$1851</definedName>
    <definedName name="UAcct394Sgu">'[7]Func Study'!$AB$1852</definedName>
    <definedName name="UAcct394So">'[7]Func Study'!$AB$1853</definedName>
    <definedName name="UACCT394SSGCH">'[7]Func Study'!$AB$1856</definedName>
    <definedName name="UAcct395S">'[7]Func Study'!$AB$1861</definedName>
    <definedName name="UAcct395Se">'[7]Func Study'!$AB$1865</definedName>
    <definedName name="UAcct395Sg">'[7]Func Study'!$AB$1866</definedName>
    <definedName name="UAcct395Sgp">'[7]Func Study'!$AB$1862</definedName>
    <definedName name="UAcct395Sgu">'[7]Func Study'!$AB$1863</definedName>
    <definedName name="UAcct395So">'[7]Func Study'!$AB$1864</definedName>
    <definedName name="UACCT395SSGCH">'[7]Func Study'!$AB$1867</definedName>
    <definedName name="UAcct396S">'[7]Func Study'!$AB$1872</definedName>
    <definedName name="UAcct396Se">'[7]Func Study'!$AB$1877</definedName>
    <definedName name="UAcct396Sg">'[7]Func Study'!$AB$1874</definedName>
    <definedName name="UAcct396Sgp">'[7]Func Study'!$AB$1873</definedName>
    <definedName name="UAcct396Sgu">'[7]Func Study'!$AB$1876</definedName>
    <definedName name="UAcct396So">'[7]Func Study'!$AB$1875</definedName>
    <definedName name="UACCT396SSGCH">'[7]Func Study'!$AB$1879</definedName>
    <definedName name="UACCT396SSGCT">'[7]Func Study'!$AB$1878</definedName>
    <definedName name="UAcct397Cn">'[7]Func Study'!$AB$1890</definedName>
    <definedName name="UAcct397JBG">'[7]Func Study'!$AB$1893</definedName>
    <definedName name="UAcct397S">'[7]Func Study'!$AB$1886</definedName>
    <definedName name="UAcct397Se">'[7]Func Study'!$AB$1892</definedName>
    <definedName name="UAcct397Sg">'[7]Func Study'!$AB$1891</definedName>
    <definedName name="UAcct397Sgp">'[7]Func Study'!$AB$1887</definedName>
    <definedName name="UAcct397Sgu">'[7]Func Study'!$AB$1888</definedName>
    <definedName name="UAcct397So">'[7]Func Study'!$AB$1889</definedName>
    <definedName name="UAcct398Cn">'[7]Func Study'!$AB$1902</definedName>
    <definedName name="UAcct398S">'[7]Func Study'!$AB$1899</definedName>
    <definedName name="UAcct398Se">'[7]Func Study'!$AB$1904</definedName>
    <definedName name="UAcct398Sg">'[7]Func Study'!$AB$1905</definedName>
    <definedName name="UAcct398Sgp">'[7]Func Study'!$AB$1900</definedName>
    <definedName name="UAcct398Sgu">'[7]Func Study'!$AB$1901</definedName>
    <definedName name="UAcct398So">'[7]Func Study'!$AB$1903</definedName>
    <definedName name="UACCT398SSGCT">'[7]Func Study'!$AB$1906</definedName>
    <definedName name="UAcct399">'[7]Func Study'!$AB$1913</definedName>
    <definedName name="UAcct399G">'[7]Func Study'!$AB$1955</definedName>
    <definedName name="UAcct399L">'[7]Func Study'!$AB$1917</definedName>
    <definedName name="UAcct399Lrcl">'[7]Func Study'!$AB$1919</definedName>
    <definedName name="UAcct403360">'[7]Func Study'!$AB$1090</definedName>
    <definedName name="UAcct403361">'[7]Func Study'!$AB$1091</definedName>
    <definedName name="UAcct403362">'[7]Func Study'!$AB$1092</definedName>
    <definedName name="UAcct403364">'[7]Func Study'!$AB$1094</definedName>
    <definedName name="UAcct403365">'[7]Func Study'!$AB$1095</definedName>
    <definedName name="UAcct403366">'[7]Func Study'!$AB$1096</definedName>
    <definedName name="UAcct403367">'[7]Func Study'!$AB$1097</definedName>
    <definedName name="UAcct403368">'[7]Func Study'!$AB$1098</definedName>
    <definedName name="UAcct403369">'[7]Func Study'!$AB$1099</definedName>
    <definedName name="UAcct403370">'[7]Func Study'!$AB$1100</definedName>
    <definedName name="UAcct403371">'[7]Func Study'!$AB$1101</definedName>
    <definedName name="UAcct403372">'[7]Func Study'!$AB$1102</definedName>
    <definedName name="UAcct403373">'[7]Func Study'!$AB$1103</definedName>
    <definedName name="UAcct403Ep">'[7]Func Study'!$AB$1130</definedName>
    <definedName name="UAcct403Gpcn">'[7]Func Study'!$AB$1111</definedName>
    <definedName name="UAcct403GPDGP">'[7]Func Study'!$AB$1108</definedName>
    <definedName name="UAcct403GPDGU">'[7]Func Study'!$AB$1109</definedName>
    <definedName name="UAcct403GPJBG">'[7]Func Study'!$AB$1115</definedName>
    <definedName name="UAcct403Gps">'[7]Func Study'!$AB$1107</definedName>
    <definedName name="UAcct403Gpsg">'[7]Func Study'!$AB$1112</definedName>
    <definedName name="UAcct403Gpso">'[7]Func Study'!$AB$1113</definedName>
    <definedName name="UAcct403Gv0">'[7]Func Study'!$AB$1121</definedName>
    <definedName name="UAcct403Hp">'[7]Func Study'!$AB$1072</definedName>
    <definedName name="UACCT403JBE">'[7]Func Study'!$AB$1116</definedName>
    <definedName name="UAcct403Mp">'[7]Func Study'!$AB$1125</definedName>
    <definedName name="UAcct403Np">'[7]Func Study'!$AB$1065</definedName>
    <definedName name="UAcct403Op">'[7]Func Study'!$AB$1080</definedName>
    <definedName name="UAcct403OPCAGE">'[7]Func Study'!$AB$1078</definedName>
    <definedName name="UAcct403Sp">'[7]Func Study'!$AB$1061</definedName>
    <definedName name="UAcct403SPJBG">'[7]Func Study'!$AB$1058</definedName>
    <definedName name="UAcct403Tp">'[7]Func Study'!$AB$1087</definedName>
    <definedName name="UAcct404330">'[7]Func Study'!$AB$1177</definedName>
    <definedName name="UACCT404GP">'[7]Func Study'!$AB$1146</definedName>
    <definedName name="UACCT404GPCN">'[7]Func Study'!$AB$1143</definedName>
    <definedName name="UACCT404GPSO">'[7]Func Study'!$AB$1141</definedName>
    <definedName name="UAcct404Ipcn">'[7]Func Study'!$AB$1158</definedName>
    <definedName name="UAcct404IPJBG">'[7]Func Study'!$AB$1163</definedName>
    <definedName name="UAcct404Ips">'[7]Func Study'!$AB$1154</definedName>
    <definedName name="UAcct404Ipse">'[7]Func Study'!$AB$1155</definedName>
    <definedName name="UAcct404Ipsg">'[7]Func Study'!$AB$1156</definedName>
    <definedName name="UAcct404Ipsg1">'[7]Func Study'!$AB$1159</definedName>
    <definedName name="UAcct404Ipsg2">'[7]Func Study'!$AB$1160</definedName>
    <definedName name="UAcct404Ipso">'[7]Func Study'!$AB$1157</definedName>
    <definedName name="UAcct404M">'[7]Func Study'!$AB$1168</definedName>
    <definedName name="UACCT404OP">'[7]Func Study'!$AB$1172</definedName>
    <definedName name="UACCT404SP">'[7]Func Study'!$AB$1151</definedName>
    <definedName name="UAcct405">'[7]Func Study'!$AB$1185</definedName>
    <definedName name="UAcct406">'[7]Func Study'!$AB$1193</definedName>
    <definedName name="UAcct407">'[7]Func Study'!$AB$1202</definedName>
    <definedName name="UAcct408">'[7]Func Study'!$AB$1221</definedName>
    <definedName name="UAcct408S">'[7]Func Study'!$AB$1213</definedName>
    <definedName name="UAcct41010">'[7]Func Study'!$AB$1294</definedName>
    <definedName name="UAcct41011">'[7]Func Study'!$AB$1309</definedName>
    <definedName name="UAcct41110">'[7]Func Study'!$AB$1325</definedName>
    <definedName name="UAcct41140">'[7]Func Study'!$AB$1232</definedName>
    <definedName name="UAcct41141">'[7]Func Study'!$AB$1237</definedName>
    <definedName name="UAcct41160">'[7]Func Study'!$AB$369</definedName>
    <definedName name="UAcct41170">'[7]Func Study'!$AB$374</definedName>
    <definedName name="UAcct4118">'[7]Func Study'!$AB$378</definedName>
    <definedName name="UAcct41181">'[7]Func Study'!$AB$381</definedName>
    <definedName name="UAcct4194">'[7]Func Study'!$AB$385</definedName>
    <definedName name="UAcct421">'[7]Func Study'!$AB$394</definedName>
    <definedName name="UAcct4311">'[7]Func Study'!$AB$401</definedName>
    <definedName name="UAcct442Se">'[7]Func Study'!$AB$259</definedName>
    <definedName name="UAcct442Sg">'[7]Func Study'!$AB$260</definedName>
    <definedName name="UAcct447">'[7]Func Study'!$AB$281</definedName>
    <definedName name="UACCT447NPC">'[7]Func Study'!$AB$289</definedName>
    <definedName name="UACCT447NPCCAEW">'[7]Func Study'!$AB$286</definedName>
    <definedName name="UACCT447NPCCAGW">'[7]Func Study'!$AB$287</definedName>
    <definedName name="UACCT447NPCDGP">'[7]Func Study'!$AB$288</definedName>
    <definedName name="UAcct447S">'[7]Func Study'!$AB$280</definedName>
    <definedName name="UAcct448S">'[7]Func Study'!$AB$274</definedName>
    <definedName name="UAcct448So">'[7]Func Study'!$AB$275</definedName>
    <definedName name="UAcct449">'[7]Func Study'!$AB$294</definedName>
    <definedName name="UAcct450">'[7]Func Study'!$AB$304</definedName>
    <definedName name="UAcct450S">'[7]Func Study'!$AB$302</definedName>
    <definedName name="UAcct450So">'[7]Func Study'!$AB$303</definedName>
    <definedName name="UAcct451S">'[7]Func Study'!$AB$307</definedName>
    <definedName name="UAcct451Sg">'[7]Func Study'!$AB$308</definedName>
    <definedName name="UAcct451So">'[7]Func Study'!$AB$309</definedName>
    <definedName name="UAcct453">'[7]Func Study'!$AB$315</definedName>
    <definedName name="UAcct454">'[7]Func Study'!$AB$322</definedName>
    <definedName name="UAcct454JBG">'[7]Func Study'!$AB$319</definedName>
    <definedName name="UAcct454S">'[7]Func Study'!$AB$318</definedName>
    <definedName name="UAcct454Sg">'[7]Func Study'!$AB$320</definedName>
    <definedName name="UAcct454So">'[7]Func Study'!$AB$321</definedName>
    <definedName name="UAcct456">'[7]Func Study'!$AB$332</definedName>
    <definedName name="UAcct456CAEW">'[7]Func Study'!$AB$331</definedName>
    <definedName name="UAcct456S">'[7]Func Study'!$AB$325</definedName>
    <definedName name="UAcct456So">'[7]Func Study'!$AB$329</definedName>
    <definedName name="UAcct500">'[7]Func Study'!$AB$416</definedName>
    <definedName name="UAcct500JBG">'[7]Func Study'!$AB$414</definedName>
    <definedName name="UAcct501">'[7]Func Study'!$AB$423</definedName>
    <definedName name="UAcct501CAEW">'[7]Func Study'!$AB$420</definedName>
    <definedName name="UAcct501JBE">'[7]Func Study'!$AB$421</definedName>
    <definedName name="UACCT501NPCCAEW">'[7]Func Study'!$AB$426</definedName>
    <definedName name="UAcct502">'[7]Func Study'!$AB$433</definedName>
    <definedName name="UAcct502CAGE">'[7]Func Study'!$AB$431</definedName>
    <definedName name="UAcct503">'[7]Func Study'!$AB$437</definedName>
    <definedName name="UACCT503NPC">'[7]Func Study'!$AB$443</definedName>
    <definedName name="UAcct505">'[7]Func Study'!$AB$449</definedName>
    <definedName name="UAcct505CAGE">'[7]Func Study'!$AB$447</definedName>
    <definedName name="UAcct506">'[7]Func Study'!$AB$455</definedName>
    <definedName name="UAcct506CAGE">'[7]Func Study'!$AB$452</definedName>
    <definedName name="UAcct507">'[7]Func Study'!$AB$464</definedName>
    <definedName name="UAcct507CAGE">'[7]Func Study'!$AB$462</definedName>
    <definedName name="UAcct510">'[7]Func Study'!$AB$469</definedName>
    <definedName name="UAcct510CAGE">'[7]Func Study'!$AB$467</definedName>
    <definedName name="UAcct511">'[7]Func Study'!$AB$474</definedName>
    <definedName name="UAcct511CAGE">'[7]Func Study'!$AB$472</definedName>
    <definedName name="UAcct512">'[7]Func Study'!$AB$479</definedName>
    <definedName name="UAcct512CAGE">'[7]Func Study'!$AB$477</definedName>
    <definedName name="UAcct513">'[7]Func Study'!$AB$484</definedName>
    <definedName name="UAcct513CAGE">'[7]Func Study'!$AB$482</definedName>
    <definedName name="UAcct514">'[7]Func Study'!$AB$489</definedName>
    <definedName name="UAcct514CAGE">'[7]Func Study'!$AB$487</definedName>
    <definedName name="UAcct517">'[7]Func Study'!$AB$498</definedName>
    <definedName name="UAcct518">'[7]Func Study'!$AB$502</definedName>
    <definedName name="UAcct519">'[7]Func Study'!$AB$507</definedName>
    <definedName name="UAcct520">'[7]Func Study'!$AB$511</definedName>
    <definedName name="UAcct523">'[7]Func Study'!$AB$515</definedName>
    <definedName name="UAcct524">'[7]Func Study'!$AB$519</definedName>
    <definedName name="UAcct528">'[7]Func Study'!$AB$523</definedName>
    <definedName name="UAcct529">'[7]Func Study'!$AB$527</definedName>
    <definedName name="UAcct530">'[7]Func Study'!$AB$531</definedName>
    <definedName name="UAcct531">'[7]Func Study'!$AB$535</definedName>
    <definedName name="UAcct532">'[7]Func Study'!$AB$539</definedName>
    <definedName name="UAcct535">'[7]Func Study'!$AB$551</definedName>
    <definedName name="UAcct536">'[7]Func Study'!$AB$555</definedName>
    <definedName name="UAcct537">'[7]Func Study'!$AB$559</definedName>
    <definedName name="UAcct538">'[7]Func Study'!$AB$563</definedName>
    <definedName name="UAcct539">'[7]Func Study'!$AB$568</definedName>
    <definedName name="UAcct540">'[7]Func Study'!$AB$572</definedName>
    <definedName name="UAcct541">'[7]Func Study'!$AB$576</definedName>
    <definedName name="UAcct542">'[7]Func Study'!$AB$580</definedName>
    <definedName name="UAcct543">'[7]Func Study'!$AB$584</definedName>
    <definedName name="UAcct544">'[7]Func Study'!$AB$588</definedName>
    <definedName name="UAcct545">'[7]Func Study'!$AB$592</definedName>
    <definedName name="UAcct546">'[7]Func Study'!$AB$606</definedName>
    <definedName name="UAcct546CAGE">'[7]Func Study'!$AB$605</definedName>
    <definedName name="UAcct547CAEW">'[7]Func Study'!$AB$610</definedName>
    <definedName name="UACCT547NPCCAEW">'[7]Func Study'!$AB$613</definedName>
    <definedName name="UAcct547Se">'[7]Func Study'!$AB$609</definedName>
    <definedName name="UAcct548">'[7]Func Study'!$AB$621</definedName>
    <definedName name="UACCT548CAGE">'[7]Func Study'!$AB$620</definedName>
    <definedName name="UAcct549">'[7]Func Study'!$AB$626</definedName>
    <definedName name="Uacct549CAGE">'[7]Func Study'!$AB$625</definedName>
    <definedName name="UAcct551CAGE">'[7]Func Study'!$AB$634</definedName>
    <definedName name="UACCT551SG">'[7]Func Study'!$AB$635</definedName>
    <definedName name="UACCT552CAGE">'[7]Func Study'!$AB$640</definedName>
    <definedName name="UAcct552SG">'[7]Func Study'!$AB$639</definedName>
    <definedName name="UACCT553CAGE">'[7]Func Study'!$AB$646</definedName>
    <definedName name="UAcct553SG">'[7]Func Study'!$AB$645</definedName>
    <definedName name="UACCT554CAGE">'[7]Func Study'!$AB$651</definedName>
    <definedName name="UAcct554SG">'[7]Func Study'!$AB$650</definedName>
    <definedName name="UAcct555CAEW">'[7]Func Study'!$AB$665</definedName>
    <definedName name="UAcct555CAGW">'[7]Func Study'!$AB$664</definedName>
    <definedName name="UACCT555DGP">'[7]Func Study'!$AB$670</definedName>
    <definedName name="UACCT555NPCCAEW">'[7]Func Study'!$AB$669</definedName>
    <definedName name="UACCT555NPCCAGW">'[7]Func Study'!$AB$668</definedName>
    <definedName name="UAcct555S">'[7]Func Study'!$AB$663</definedName>
    <definedName name="UAcct555Se">'[7]Func Study'!$AB$665</definedName>
    <definedName name="UACCT555SG">'[7]Func Study'!$AB$664</definedName>
    <definedName name="UAcct556">'[7]Func Study'!$AB$676</definedName>
    <definedName name="UAcct557">'[7]Func Study'!$AB$685</definedName>
    <definedName name="UAcct560">'[7]Func Study'!$AB$715</definedName>
    <definedName name="UAcct561">'[7]Func Study'!$AB$720</definedName>
    <definedName name="UAcct562">'[7]Func Study'!$AB$726</definedName>
    <definedName name="UAcct563">'[7]Func Study'!$AB$731</definedName>
    <definedName name="UAcct564">'[7]Func Study'!$AB$735</definedName>
    <definedName name="UAcct565">'[7]Func Study'!$AB$739</definedName>
    <definedName name="UACCT565NPC">'[7]Func Study'!$AB$744</definedName>
    <definedName name="UACCT565NPCCAGW">'[7]Func Study'!$AB$742</definedName>
    <definedName name="UAcct566">'[7]Func Study'!$AB$748</definedName>
    <definedName name="UAcct567">'[7]Func Study'!$AB$752</definedName>
    <definedName name="UAcct568">'[7]Func Study'!$AB$756</definedName>
    <definedName name="UAcct569">'[7]Func Study'!$AB$760</definedName>
    <definedName name="UAcct570">'[7]Func Study'!$AB$765</definedName>
    <definedName name="UAcct571">'[7]Func Study'!$AB$770</definedName>
    <definedName name="UAcct572">'[7]Func Study'!$AB$774</definedName>
    <definedName name="UAcct573">'[7]Func Study'!$AB$778</definedName>
    <definedName name="UAcct580">'[7]Func Study'!$AB$791</definedName>
    <definedName name="UAcct581">'[7]Func Study'!$AB$796</definedName>
    <definedName name="UAcct582">'[7]Func Study'!$AB$801</definedName>
    <definedName name="UAcct583">'[7]Func Study'!$AB$806</definedName>
    <definedName name="UAcct584">'[7]Func Study'!$AB$811</definedName>
    <definedName name="UAcct585">'[7]Func Study'!$AB$816</definedName>
    <definedName name="UAcct586">'[7]Func Study'!$AB$821</definedName>
    <definedName name="UAcct587">'[7]Func Study'!$AB$826</definedName>
    <definedName name="UAcct588">'[7]Func Study'!$AB$831</definedName>
    <definedName name="UAcct589">'[7]Func Study'!$AB$836</definedName>
    <definedName name="UAcct590">'[7]Func Study'!$AB$841</definedName>
    <definedName name="UAcct591">'[7]Func Study'!$AB$846</definedName>
    <definedName name="UAcct592">'[7]Func Study'!$AB$851</definedName>
    <definedName name="UAcct593">'[7]Func Study'!$AB$856</definedName>
    <definedName name="UAcct594">'[7]Func Study'!$AB$861</definedName>
    <definedName name="UAcct595">'[7]Func Study'!$AB$866</definedName>
    <definedName name="UAcct596">'[7]Func Study'!$AB$876</definedName>
    <definedName name="UAcct597">'[7]Func Study'!$AB$881</definedName>
    <definedName name="UAcct598">'[7]Func Study'!$AB$886</definedName>
    <definedName name="UAcct901">'[7]Func Study'!$AB$898</definedName>
    <definedName name="UAcct902">'[7]Func Study'!$AB$903</definedName>
    <definedName name="UAcct903">'[7]Func Study'!$AB$908</definedName>
    <definedName name="UAcct904">'[7]Func Study'!$AB$914</definedName>
    <definedName name="UAcct905">'[7]Func Study'!$AB$919</definedName>
    <definedName name="UAcct907">'[7]Func Study'!$AB$933</definedName>
    <definedName name="UAcct908">'[7]Func Study'!$AB$938</definedName>
    <definedName name="UAcct909">'[7]Func Study'!$AB$943</definedName>
    <definedName name="UAcct910">'[7]Func Study'!$AB$948</definedName>
    <definedName name="UAcct911">'[7]Func Study'!$AB$959</definedName>
    <definedName name="UAcct912">'[7]Func Study'!$AB$964</definedName>
    <definedName name="UAcct913">'[7]Func Study'!$AB$969</definedName>
    <definedName name="UAcct916">'[7]Func Study'!$AB$974</definedName>
    <definedName name="UAcct920">'[7]Func Study'!$AB$985</definedName>
    <definedName name="UAcct920Cn">'[7]Func Study'!$AB$983</definedName>
    <definedName name="UAcct921">'[7]Func Study'!$AB$991</definedName>
    <definedName name="UAcct921Cn">'[7]Func Study'!$AB$989</definedName>
    <definedName name="UAcct923">'[7]Func Study'!$AB$997</definedName>
    <definedName name="UAcct923CAGW">'[7]Func Study'!$AB$995</definedName>
    <definedName name="UAcct924">'[7]Func Study'!$AB$1001</definedName>
    <definedName name="UAcct925">'[7]Func Study'!$AB$1005</definedName>
    <definedName name="UAcct926">'[7]Func Study'!$AB$1011</definedName>
    <definedName name="UAcct927">'[7]Func Study'!$AB$1016</definedName>
    <definedName name="UAcct928">'[7]Func Study'!$AB$1023</definedName>
    <definedName name="UAcct929">'[7]Func Study'!$AB$1028</definedName>
    <definedName name="UAcct930">'[7]Func Study'!$AB$1034</definedName>
    <definedName name="UAcct931">'[7]Func Study'!$AB$1039</definedName>
    <definedName name="UAcct935">'[7]Func Study'!$AB$1045</definedName>
    <definedName name="UAcctAGA">'[7]Func Study'!$AB$296</definedName>
    <definedName name="UAcctcwc">'[7]Func Study'!$AB$2136</definedName>
    <definedName name="UAcctd00">'[7]Func Study'!$AB$1786</definedName>
    <definedName name="UAcctds0">'[7]Func Study'!$AB$1790</definedName>
    <definedName name="UACCTECDDGP">'[7]Func Study'!$AB$687</definedName>
    <definedName name="UACCTECDMC">'[7]Func Study'!$AB$689</definedName>
    <definedName name="UACCTECDS">'[7]Func Study'!$AB$691</definedName>
    <definedName name="UACCTECDSG1">'[7]Func Study'!$AB$688</definedName>
    <definedName name="UACCTECDSG2">'[7]Func Study'!$AB$690</definedName>
    <definedName name="UACCTECDSG3">'[7]Func Study'!$AB$692</definedName>
    <definedName name="UAcctfit">'[7]Func Study'!$AB$1395</definedName>
    <definedName name="UAcctg00">'[7]Func Study'!$AB$1947</definedName>
    <definedName name="UAccth00">'[7]Func Study'!$AB$1545</definedName>
    <definedName name="UAccti00">'[7]Func Study'!$AB$1993</definedName>
    <definedName name="UAcctn00">'[7]Func Study'!$AB$1496</definedName>
    <definedName name="UAccto00">'[7]Func Study'!$AB$1606</definedName>
    <definedName name="UAcctowc">'[7]Func Study'!$AB$2149</definedName>
    <definedName name="UACCTOWCSSECH">'[7]Func Study'!$AB$2148</definedName>
    <definedName name="UAccts00">'[7]Func Study'!$AB$1455</definedName>
    <definedName name="UAcctsttax">'[7]Func Study'!$AB$1377</definedName>
    <definedName name="UAcctt00">'[7]Func Study'!$AB$1682</definedName>
    <definedName name="UG">[4]CLASSIFIERS!$A$9:$IV$9</definedName>
    <definedName name="UG_NCP">[4]EXTERNAL!$A$82:$IV$84</definedName>
    <definedName name="UG_TFMR">[4]EXTERNAL!$A$103:$IV$105</definedName>
    <definedName name="UG_TFMRC">[4]EXTERNAL!$A$100:$IV$102</definedName>
    <definedName name="UNBILLED">[4]EXTERNAL!$A$64:$IV$66</definedName>
    <definedName name="UncollectibleAccounts">[11]Variables!$D$25</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UtGrossReceipts">[11]Variables!$D$29</definedName>
    <definedName name="ValidAccount">[8]Variables!$AK$43:$AK$369</definedName>
    <definedName name="Values_Entered" localSheetId="18">IF(Loan_Amount*Interest_Rate*Loan_Years*Loan_Start&gt;0,1,0)</definedName>
    <definedName name="Values_Entered" localSheetId="0">IF(Loan_Amount*Interest_Rate*Loan_Years*Loan_Start&gt;0,1,0)</definedName>
    <definedName name="Values_Entered" localSheetId="4">IF(Loan_Amount*Interest_Rate*Loan_Years*Loan_Start&gt;0,1,0)</definedName>
    <definedName name="Values_Entered">IF(Loan_Amount*Interest_Rate*Loan_Years*Loan_Start&gt;0,1,0)</definedName>
    <definedName name="VOMEsc">[9]Assumptions!$C$21</definedName>
    <definedName name="WACC">[9]Assumptions!$I$61</definedName>
    <definedName name="WaRevenueTax">[11]Variables!$D$27</definedName>
    <definedName name="Winter">'[58]Input Tab'!$B$11</definedName>
    <definedName name="WinterPeak">'[59]Load Data'!$D$9:$H$12,'[59]Load Data'!$D$20:$H$22</definedName>
    <definedName name="WUTC_Docket_No._UG_11____">'[6]MJS-6'!$F$2</definedName>
    <definedName name="WUTC_FILING_FEE">'[6]MJS-7'!$O$15</definedName>
    <definedName name="Years_evaluated">'[60]Revison Inputs'!$B$6</definedName>
    <definedName name="YEFactors">[8]Factors!$S$3:$AG$99</definedName>
    <definedName name="YTD_Format">[51]YTD!$B$13:$D$13,[51]YTD!$B$36:$D$36</definedName>
  </definedNames>
  <calcPr calcId="162913"/>
</workbook>
</file>

<file path=xl/calcChain.xml><?xml version="1.0" encoding="utf-8"?>
<calcChain xmlns="http://schemas.openxmlformats.org/spreadsheetml/2006/main">
  <c r="A8" i="81" l="1"/>
  <c r="D9" i="81" l="1"/>
  <c r="I8" i="81"/>
  <c r="H8" i="81"/>
  <c r="G8" i="81"/>
  <c r="F8" i="81"/>
  <c r="E8" i="81"/>
  <c r="D8" i="81"/>
  <c r="C8" i="81"/>
  <c r="A9" i="81"/>
  <c r="A10" i="81" s="1"/>
  <c r="A11" i="81" s="1"/>
  <c r="A12" i="81" s="1"/>
  <c r="A13" i="81" s="1"/>
  <c r="A14" i="81" s="1"/>
  <c r="A15" i="81" s="1"/>
  <c r="A16" i="81" s="1"/>
  <c r="A17" i="81" s="1"/>
  <c r="A3" i="81"/>
  <c r="A1" i="81"/>
  <c r="D10" i="56" l="1"/>
  <c r="D14" i="56"/>
  <c r="D11" i="56"/>
  <c r="D15" i="56"/>
  <c r="D12" i="56"/>
  <c r="D16" i="56"/>
  <c r="D13" i="56"/>
  <c r="A18" i="81"/>
  <c r="A19" i="81" s="1"/>
  <c r="A20" i="81" s="1"/>
  <c r="A21" i="81" s="1"/>
  <c r="A22" i="81" s="1"/>
  <c r="A23" i="81" s="1"/>
  <c r="A24" i="81" s="1"/>
  <c r="A25" i="81" s="1"/>
  <c r="A26" i="81" s="1"/>
  <c r="A27" i="81" s="1"/>
  <c r="A28" i="81" s="1"/>
  <c r="A29" i="81" s="1"/>
  <c r="A30" i="81" s="1"/>
  <c r="S36" i="33" l="1"/>
  <c r="S39" i="33"/>
  <c r="M29" i="76" l="1"/>
  <c r="M27" i="76"/>
  <c r="M24" i="76"/>
  <c r="M23" i="76"/>
  <c r="M22" i="76"/>
  <c r="M21" i="76"/>
  <c r="M20" i="76"/>
  <c r="M19" i="76"/>
  <c r="M18" i="76"/>
  <c r="M17" i="76"/>
  <c r="M13" i="76"/>
  <c r="M12" i="76"/>
  <c r="M11" i="76"/>
  <c r="G33" i="76"/>
  <c r="G34" i="76"/>
  <c r="G32" i="76"/>
  <c r="G17" i="76"/>
  <c r="G11" i="76"/>
  <c r="G29" i="76"/>
  <c r="H29" i="76" s="1"/>
  <c r="G27" i="76"/>
  <c r="H27" i="76" s="1"/>
  <c r="G24" i="76"/>
  <c r="G23" i="76"/>
  <c r="G22" i="76"/>
  <c r="G21" i="76"/>
  <c r="G20" i="76"/>
  <c r="G19" i="76"/>
  <c r="G18" i="76"/>
  <c r="G25" i="76"/>
  <c r="G13" i="76"/>
  <c r="H13" i="76" s="1"/>
  <c r="G12" i="76"/>
  <c r="H12" i="76" s="1"/>
  <c r="H11" i="76"/>
  <c r="HM47" i="70"/>
  <c r="G42" i="76" l="1"/>
  <c r="H25" i="76"/>
  <c r="H14" i="76"/>
  <c r="G14" i="76"/>
  <c r="N29" i="76" l="1"/>
  <c r="N27" i="76"/>
  <c r="M25" i="76"/>
  <c r="N13" i="76"/>
  <c r="N12" i="76"/>
  <c r="N11" i="76"/>
  <c r="N14" i="76" l="1"/>
  <c r="M42" i="76"/>
  <c r="N25" i="76"/>
  <c r="M14" i="76"/>
  <c r="AE48" i="70" l="1"/>
  <c r="A11" i="79" l="1"/>
  <c r="A12" i="79" s="1"/>
  <c r="A13" i="79" s="1"/>
  <c r="A14" i="79" s="1"/>
  <c r="A15" i="79" s="1"/>
  <c r="A16" i="79" s="1"/>
  <c r="A17" i="79" s="1"/>
  <c r="A8" i="79"/>
  <c r="A9" i="79"/>
  <c r="A10" i="79" s="1"/>
  <c r="D35" i="76"/>
  <c r="C17" i="80"/>
  <c r="A9" i="80"/>
  <c r="A10" i="80" s="1"/>
  <c r="A11" i="80" s="1"/>
  <c r="A12" i="80" s="1"/>
  <c r="A13" i="80" s="1"/>
  <c r="A14" i="80" s="1"/>
  <c r="A15" i="80" s="1"/>
  <c r="A16" i="80" s="1"/>
  <c r="A17" i="80" s="1"/>
  <c r="A18" i="80" s="1"/>
  <c r="A19" i="80" s="1"/>
  <c r="A20" i="80" s="1"/>
  <c r="A21" i="80" s="1"/>
  <c r="A22" i="80" s="1"/>
  <c r="A23" i="80" s="1"/>
  <c r="A24" i="80" s="1"/>
  <c r="A25" i="80" s="1"/>
  <c r="A26" i="80" s="1"/>
  <c r="A27" i="80" s="1"/>
  <c r="A28" i="80" s="1"/>
  <c r="A29" i="80" s="1"/>
  <c r="A30" i="80" s="1"/>
  <c r="A31" i="80" s="1"/>
  <c r="A32" i="80" s="1"/>
  <c r="A33" i="80" s="1"/>
  <c r="A34" i="80" s="1"/>
  <c r="A35" i="80" s="1"/>
  <c r="A36" i="80" s="1"/>
  <c r="C23" i="80" l="1"/>
  <c r="C24" i="80" s="1"/>
  <c r="C116" i="71" s="1"/>
  <c r="H24" i="80" l="1"/>
  <c r="D24" i="80"/>
  <c r="I24" i="80"/>
  <c r="G24" i="80"/>
  <c r="E24" i="80"/>
  <c r="J24" i="80"/>
  <c r="F24" i="80"/>
  <c r="G25" i="80" l="1"/>
  <c r="F25" i="80"/>
  <c r="I25" i="80"/>
  <c r="J25" i="80"/>
  <c r="D25" i="80"/>
  <c r="E26" i="80"/>
  <c r="E25" i="80"/>
  <c r="H25" i="80"/>
  <c r="C25" i="80" l="1"/>
  <c r="D95" i="70" l="1"/>
  <c r="HM95" i="70"/>
  <c r="HL95" i="70"/>
  <c r="HK95" i="70"/>
  <c r="HJ95" i="70"/>
  <c r="HI95" i="70"/>
  <c r="HH95" i="70"/>
  <c r="HG95" i="70"/>
  <c r="HF95" i="70"/>
  <c r="HE95" i="70"/>
  <c r="HD95" i="70"/>
  <c r="HC95" i="70"/>
  <c r="HB95" i="70"/>
  <c r="HA95" i="70"/>
  <c r="GZ95" i="70"/>
  <c r="GY95" i="70"/>
  <c r="GX95" i="70"/>
  <c r="GW95" i="70"/>
  <c r="GV95" i="70"/>
  <c r="GU95" i="70"/>
  <c r="GT95" i="70"/>
  <c r="GS95" i="70"/>
  <c r="GR95" i="70"/>
  <c r="GQ95" i="70"/>
  <c r="GP95" i="70"/>
  <c r="GO95" i="70"/>
  <c r="GN95" i="70"/>
  <c r="GM95" i="70"/>
  <c r="GL95" i="70"/>
  <c r="GK95" i="70"/>
  <c r="GJ95" i="70"/>
  <c r="GI95" i="70"/>
  <c r="GH95" i="70"/>
  <c r="GG95" i="70"/>
  <c r="GF95" i="70"/>
  <c r="GE95" i="70"/>
  <c r="GD95" i="70"/>
  <c r="GC95" i="70"/>
  <c r="GB95" i="70"/>
  <c r="GA95" i="70"/>
  <c r="FZ95" i="70"/>
  <c r="FY95" i="70"/>
  <c r="FX95" i="70"/>
  <c r="FW95" i="70"/>
  <c r="FV95" i="70"/>
  <c r="FU95" i="70"/>
  <c r="FT95" i="70"/>
  <c r="FS95" i="70"/>
  <c r="FR95" i="70"/>
  <c r="FQ95" i="70"/>
  <c r="FP95" i="70"/>
  <c r="FO95" i="70"/>
  <c r="FN95" i="70"/>
  <c r="FM95" i="70"/>
  <c r="FL95" i="70"/>
  <c r="FK95" i="70"/>
  <c r="FJ95" i="70"/>
  <c r="FI95" i="70"/>
  <c r="FH95" i="70"/>
  <c r="FG95" i="70"/>
  <c r="FF95" i="70"/>
  <c r="FE95" i="70"/>
  <c r="FD95" i="70"/>
  <c r="FC95" i="70"/>
  <c r="FB95" i="70"/>
  <c r="FA95" i="70"/>
  <c r="EZ95" i="70"/>
  <c r="EY95" i="70"/>
  <c r="EX95" i="70"/>
  <c r="EW95" i="70"/>
  <c r="EV95" i="70"/>
  <c r="EU95" i="70"/>
  <c r="ET95" i="70"/>
  <c r="ES95" i="70"/>
  <c r="ER95" i="70"/>
  <c r="EQ95" i="70"/>
  <c r="EP95" i="70"/>
  <c r="EO95" i="70"/>
  <c r="EN95" i="70"/>
  <c r="EM95" i="70"/>
  <c r="EL95" i="70"/>
  <c r="EK95" i="70"/>
  <c r="EJ95" i="70"/>
  <c r="EI95" i="70"/>
  <c r="EH95" i="70"/>
  <c r="EG95" i="70"/>
  <c r="EF95" i="70"/>
  <c r="EE95" i="70"/>
  <c r="ED95" i="70"/>
  <c r="EC95" i="70"/>
  <c r="EB95" i="70"/>
  <c r="EA95" i="70"/>
  <c r="DZ95" i="70"/>
  <c r="DY95" i="70"/>
  <c r="DX95" i="70"/>
  <c r="DW95" i="70"/>
  <c r="DV95" i="70"/>
  <c r="DU95" i="70"/>
  <c r="DT95" i="70"/>
  <c r="DS95" i="70"/>
  <c r="DR95" i="70"/>
  <c r="DQ95" i="70"/>
  <c r="DP95" i="70"/>
  <c r="DO95" i="70"/>
  <c r="DN95" i="70"/>
  <c r="DM95" i="70"/>
  <c r="DL95" i="70"/>
  <c r="DK95" i="70"/>
  <c r="DJ95" i="70"/>
  <c r="DI95" i="70"/>
  <c r="DH95" i="70"/>
  <c r="DG95" i="70"/>
  <c r="DF95" i="70"/>
  <c r="DE95" i="70"/>
  <c r="DD95" i="70"/>
  <c r="DC95" i="70"/>
  <c r="DB95" i="70"/>
  <c r="DA95" i="70"/>
  <c r="CZ95" i="70"/>
  <c r="CY95" i="70"/>
  <c r="CX95" i="70"/>
  <c r="CW95" i="70"/>
  <c r="CV95" i="70"/>
  <c r="CU95" i="70"/>
  <c r="CT95" i="70"/>
  <c r="CS95" i="70"/>
  <c r="CR95" i="70"/>
  <c r="CQ95" i="70"/>
  <c r="CP95" i="70"/>
  <c r="CO95" i="70"/>
  <c r="CN95" i="70"/>
  <c r="CM95" i="70"/>
  <c r="CL95" i="70"/>
  <c r="CK95" i="70"/>
  <c r="CJ95" i="70"/>
  <c r="CI95" i="70"/>
  <c r="CH95" i="70"/>
  <c r="CG95" i="70"/>
  <c r="CF95" i="70"/>
  <c r="CE95" i="70"/>
  <c r="CD95" i="70"/>
  <c r="CC95" i="70"/>
  <c r="CB95" i="70"/>
  <c r="CA95" i="70"/>
  <c r="BZ95" i="70"/>
  <c r="BY95" i="70"/>
  <c r="BX95" i="70"/>
  <c r="BW95" i="70"/>
  <c r="BV95" i="70"/>
  <c r="BU95" i="70"/>
  <c r="BT95" i="70"/>
  <c r="BS95" i="70"/>
  <c r="BR95" i="70"/>
  <c r="BQ95" i="70"/>
  <c r="BP95" i="70"/>
  <c r="BO95" i="70"/>
  <c r="BN95" i="70"/>
  <c r="BM95" i="70"/>
  <c r="BL95" i="70"/>
  <c r="BK95" i="70"/>
  <c r="BJ95" i="70"/>
  <c r="BI95" i="70"/>
  <c r="BH95" i="70"/>
  <c r="BG95" i="70"/>
  <c r="BF95" i="70"/>
  <c r="BE95" i="70"/>
  <c r="BD95" i="70"/>
  <c r="BC95" i="70"/>
  <c r="BB95" i="70"/>
  <c r="BA95" i="70"/>
  <c r="AZ95" i="70"/>
  <c r="AY95" i="70"/>
  <c r="AX95" i="70"/>
  <c r="AW95" i="70"/>
  <c r="AV95" i="70"/>
  <c r="AU95" i="70"/>
  <c r="AT95" i="70"/>
  <c r="AS95" i="70"/>
  <c r="AR95" i="70"/>
  <c r="AQ95" i="70"/>
  <c r="AP95" i="70"/>
  <c r="AO95" i="70"/>
  <c r="AN95" i="70"/>
  <c r="AM95" i="70"/>
  <c r="AL95" i="70"/>
  <c r="AK95" i="70"/>
  <c r="AJ95" i="70"/>
  <c r="AI95" i="70"/>
  <c r="AH95" i="70"/>
  <c r="AG95" i="70"/>
  <c r="AF95" i="70"/>
  <c r="AE95" i="70"/>
  <c r="AD95" i="70"/>
  <c r="AC95" i="70"/>
  <c r="AB95" i="70"/>
  <c r="AA95" i="70"/>
  <c r="Z95" i="70"/>
  <c r="Y95" i="70"/>
  <c r="X95" i="70"/>
  <c r="W95" i="70"/>
  <c r="V95" i="70"/>
  <c r="U95" i="70"/>
  <c r="T95" i="70"/>
  <c r="S95" i="70"/>
  <c r="R95" i="70"/>
  <c r="Q95" i="70"/>
  <c r="P95" i="70"/>
  <c r="O95" i="70"/>
  <c r="N95" i="70"/>
  <c r="M95" i="70"/>
  <c r="L95" i="70"/>
  <c r="K95" i="70"/>
  <c r="J95" i="70"/>
  <c r="I95" i="70"/>
  <c r="H95" i="70"/>
  <c r="G95" i="70"/>
  <c r="F95" i="70"/>
  <c r="E95" i="70"/>
  <c r="D79" i="70"/>
  <c r="HM79" i="70"/>
  <c r="HL79" i="70"/>
  <c r="HK79" i="70"/>
  <c r="HJ79" i="70"/>
  <c r="HI79" i="70"/>
  <c r="HH79" i="70"/>
  <c r="HG79" i="70"/>
  <c r="HF79" i="70"/>
  <c r="HE79" i="70"/>
  <c r="HD79" i="70"/>
  <c r="HC79" i="70"/>
  <c r="HB79" i="70"/>
  <c r="HA79" i="70"/>
  <c r="GZ79" i="70"/>
  <c r="GY79" i="70"/>
  <c r="GX79" i="70"/>
  <c r="GW79" i="70"/>
  <c r="GV79" i="70"/>
  <c r="GU79" i="70"/>
  <c r="GT79" i="70"/>
  <c r="GS79" i="70"/>
  <c r="GR79" i="70"/>
  <c r="GQ79" i="70"/>
  <c r="GP79" i="70"/>
  <c r="GO79" i="70"/>
  <c r="GN79" i="70"/>
  <c r="GM79" i="70"/>
  <c r="GL79" i="70"/>
  <c r="GK79" i="70"/>
  <c r="GJ79" i="70"/>
  <c r="GI79" i="70"/>
  <c r="GH79" i="70"/>
  <c r="GG79" i="70"/>
  <c r="GF79" i="70"/>
  <c r="GE79" i="70"/>
  <c r="GD79" i="70"/>
  <c r="GC79" i="70"/>
  <c r="GB79" i="70"/>
  <c r="GA79" i="70"/>
  <c r="FZ79" i="70"/>
  <c r="FY79" i="70"/>
  <c r="FX79" i="70"/>
  <c r="FW79" i="70"/>
  <c r="FV79" i="70"/>
  <c r="FU79" i="70"/>
  <c r="FT79" i="70"/>
  <c r="FS79" i="70"/>
  <c r="FR79" i="70"/>
  <c r="FQ79" i="70"/>
  <c r="FP79" i="70"/>
  <c r="FO79" i="70"/>
  <c r="FN79" i="70"/>
  <c r="FM79" i="70"/>
  <c r="FL79" i="70"/>
  <c r="FK79" i="70"/>
  <c r="FJ79" i="70"/>
  <c r="FI79" i="70"/>
  <c r="FH79" i="70"/>
  <c r="FG79" i="70"/>
  <c r="FF79" i="70"/>
  <c r="FE79" i="70"/>
  <c r="FD79" i="70"/>
  <c r="FC79" i="70"/>
  <c r="FB79" i="70"/>
  <c r="FA79" i="70"/>
  <c r="EZ79" i="70"/>
  <c r="EY79" i="70"/>
  <c r="EX79" i="70"/>
  <c r="EW79" i="70"/>
  <c r="EV79" i="70"/>
  <c r="EU79" i="70"/>
  <c r="ET79" i="70"/>
  <c r="ES79" i="70"/>
  <c r="ER79" i="70"/>
  <c r="EQ79" i="70"/>
  <c r="EP79" i="70"/>
  <c r="EO79" i="70"/>
  <c r="EN79" i="70"/>
  <c r="EM79" i="70"/>
  <c r="EL79" i="70"/>
  <c r="EK79" i="70"/>
  <c r="EJ79" i="70"/>
  <c r="EI79" i="70"/>
  <c r="EH79" i="70"/>
  <c r="EG79" i="70"/>
  <c r="EF79" i="70"/>
  <c r="EE79" i="70"/>
  <c r="ED79" i="70"/>
  <c r="EC79" i="70"/>
  <c r="EB79" i="70"/>
  <c r="EA79" i="70"/>
  <c r="DZ79" i="70"/>
  <c r="DY79" i="70"/>
  <c r="DX79" i="70"/>
  <c r="DW79" i="70"/>
  <c r="DV79" i="70"/>
  <c r="DU79" i="70"/>
  <c r="DT79" i="70"/>
  <c r="DS79" i="70"/>
  <c r="DR79" i="70"/>
  <c r="DQ79" i="70"/>
  <c r="DP79" i="70"/>
  <c r="DO79" i="70"/>
  <c r="DN79" i="70"/>
  <c r="DM79" i="70"/>
  <c r="DL79" i="70"/>
  <c r="DK79" i="70"/>
  <c r="DJ79" i="70"/>
  <c r="DI79" i="70"/>
  <c r="DH79" i="70"/>
  <c r="DG79" i="70"/>
  <c r="DF79" i="70"/>
  <c r="DE79" i="70"/>
  <c r="DD79" i="70"/>
  <c r="DC79" i="70"/>
  <c r="DB79" i="70"/>
  <c r="DA79" i="70"/>
  <c r="CZ79" i="70"/>
  <c r="CY79" i="70"/>
  <c r="CX79" i="70"/>
  <c r="CW79" i="70"/>
  <c r="CV79" i="70"/>
  <c r="CU79" i="70"/>
  <c r="CT79" i="70"/>
  <c r="CS79" i="70"/>
  <c r="CR79" i="70"/>
  <c r="CQ79" i="70"/>
  <c r="CP79" i="70"/>
  <c r="CO79" i="70"/>
  <c r="CN79" i="70"/>
  <c r="CM79" i="70"/>
  <c r="CL79" i="70"/>
  <c r="CK79" i="70"/>
  <c r="CJ79" i="70"/>
  <c r="CI79" i="70"/>
  <c r="CH79" i="70"/>
  <c r="CG79" i="70"/>
  <c r="CF79" i="70"/>
  <c r="CE79" i="70"/>
  <c r="CD79" i="70"/>
  <c r="CC79" i="70"/>
  <c r="CB79" i="70"/>
  <c r="CA79" i="70"/>
  <c r="BZ79" i="70"/>
  <c r="BY79" i="70"/>
  <c r="BX79" i="70"/>
  <c r="BW79" i="70"/>
  <c r="BV79" i="70"/>
  <c r="BU79" i="70"/>
  <c r="BT79" i="70"/>
  <c r="BS79" i="70"/>
  <c r="BR79" i="70"/>
  <c r="BQ79" i="70"/>
  <c r="BP79" i="70"/>
  <c r="BO79" i="70"/>
  <c r="BN79" i="70"/>
  <c r="BM79" i="70"/>
  <c r="BL79" i="70"/>
  <c r="BK79" i="70"/>
  <c r="BJ79" i="70"/>
  <c r="BI79" i="70"/>
  <c r="BH79" i="70"/>
  <c r="BG79" i="70"/>
  <c r="BF79" i="70"/>
  <c r="BE79" i="70"/>
  <c r="BD79" i="70"/>
  <c r="BC79" i="70"/>
  <c r="BB79" i="70"/>
  <c r="BA79" i="70"/>
  <c r="AZ79" i="70"/>
  <c r="AY79" i="70"/>
  <c r="AX79" i="70"/>
  <c r="AW79" i="70"/>
  <c r="AV79" i="70"/>
  <c r="AU79" i="70"/>
  <c r="AT79" i="70"/>
  <c r="AS79" i="70"/>
  <c r="AR79" i="70"/>
  <c r="AQ79" i="70"/>
  <c r="AP79" i="70"/>
  <c r="AO79" i="70"/>
  <c r="AN79" i="70"/>
  <c r="AM79" i="70"/>
  <c r="AL79" i="70"/>
  <c r="AK79" i="70"/>
  <c r="AJ79" i="70"/>
  <c r="AI79" i="70"/>
  <c r="AH79" i="70"/>
  <c r="AG79" i="70"/>
  <c r="AF79" i="70"/>
  <c r="AE79" i="70"/>
  <c r="AD79" i="70"/>
  <c r="AC79" i="70"/>
  <c r="AB79" i="70"/>
  <c r="AA79" i="70"/>
  <c r="Z79" i="70"/>
  <c r="Y79" i="70"/>
  <c r="X79" i="70"/>
  <c r="W79" i="70"/>
  <c r="V79" i="70"/>
  <c r="U79" i="70"/>
  <c r="T79" i="70"/>
  <c r="S79" i="70"/>
  <c r="R79" i="70"/>
  <c r="Q79" i="70"/>
  <c r="P79" i="70"/>
  <c r="O79" i="70"/>
  <c r="N79" i="70"/>
  <c r="M79" i="70"/>
  <c r="L79" i="70"/>
  <c r="K79" i="70"/>
  <c r="J79" i="70"/>
  <c r="I79" i="70"/>
  <c r="H79" i="70"/>
  <c r="G79" i="70"/>
  <c r="F79" i="70"/>
  <c r="E79" i="70"/>
  <c r="HL55" i="70"/>
  <c r="HK55" i="70"/>
  <c r="HJ55" i="70"/>
  <c r="HI55" i="70"/>
  <c r="HH55" i="70"/>
  <c r="HG55" i="70"/>
  <c r="HF55" i="70"/>
  <c r="HE55" i="70"/>
  <c r="HD55" i="70"/>
  <c r="HB55" i="70"/>
  <c r="HA55" i="70"/>
  <c r="GZ55" i="70"/>
  <c r="GY55" i="70"/>
  <c r="GX55" i="70"/>
  <c r="GW55" i="70"/>
  <c r="GV55" i="70"/>
  <c r="GU55" i="70"/>
  <c r="GT55" i="70"/>
  <c r="GS55" i="70"/>
  <c r="GR55" i="70"/>
  <c r="GQ55" i="70"/>
  <c r="GP55" i="70"/>
  <c r="GO55" i="70"/>
  <c r="GN55" i="70"/>
  <c r="GM55" i="70"/>
  <c r="GL55" i="70"/>
  <c r="GK55" i="70"/>
  <c r="GJ55" i="70"/>
  <c r="GI55" i="70"/>
  <c r="GH55" i="70"/>
  <c r="GG55" i="70"/>
  <c r="GF55" i="70"/>
  <c r="GE55" i="70"/>
  <c r="GD55" i="70"/>
  <c r="GC55" i="70"/>
  <c r="GB55" i="70"/>
  <c r="GA55" i="70"/>
  <c r="FZ55" i="70"/>
  <c r="FY55" i="70"/>
  <c r="FX55" i="70"/>
  <c r="FW55" i="70"/>
  <c r="FV55" i="70"/>
  <c r="FU55" i="70"/>
  <c r="FT55" i="70"/>
  <c r="FS55" i="70"/>
  <c r="FR55" i="70"/>
  <c r="FQ55" i="70"/>
  <c r="FP55" i="70"/>
  <c r="FO55" i="70"/>
  <c r="FN55" i="70"/>
  <c r="FM55" i="70"/>
  <c r="FL55" i="70"/>
  <c r="FK55" i="70"/>
  <c r="FJ55" i="70"/>
  <c r="FI55" i="70"/>
  <c r="FH55" i="70"/>
  <c r="FG55" i="70"/>
  <c r="FF55" i="70"/>
  <c r="FE55" i="70"/>
  <c r="FD55" i="70"/>
  <c r="FC55" i="70"/>
  <c r="FB55" i="70"/>
  <c r="FA55" i="70"/>
  <c r="EZ55" i="70"/>
  <c r="EY55" i="70"/>
  <c r="EX55" i="70"/>
  <c r="EW55" i="70"/>
  <c r="EV55" i="70"/>
  <c r="EU55" i="70"/>
  <c r="ET55" i="70"/>
  <c r="ES55" i="70"/>
  <c r="ER55" i="70"/>
  <c r="EQ55" i="70"/>
  <c r="EP55" i="70"/>
  <c r="EO55" i="70"/>
  <c r="EN55" i="70"/>
  <c r="EM55" i="70"/>
  <c r="EL55" i="70"/>
  <c r="EK55" i="70"/>
  <c r="EJ55" i="70"/>
  <c r="EI55" i="70"/>
  <c r="EH55" i="70"/>
  <c r="EG55" i="70"/>
  <c r="EF55" i="70"/>
  <c r="EE55" i="70"/>
  <c r="ED55" i="70"/>
  <c r="EC55" i="70"/>
  <c r="EB55" i="70"/>
  <c r="EA55" i="70"/>
  <c r="DZ55" i="70"/>
  <c r="DY55" i="70"/>
  <c r="DX55" i="70"/>
  <c r="DW55" i="70"/>
  <c r="DV55" i="70"/>
  <c r="DU55" i="70"/>
  <c r="DT55" i="70"/>
  <c r="DS55" i="70"/>
  <c r="DR55" i="70"/>
  <c r="DQ55" i="70"/>
  <c r="DP55" i="70"/>
  <c r="DO55" i="70"/>
  <c r="DN55" i="70"/>
  <c r="DM55" i="70"/>
  <c r="DL55" i="70"/>
  <c r="DK55" i="70"/>
  <c r="DJ55" i="70"/>
  <c r="DI55" i="70"/>
  <c r="DH55" i="70"/>
  <c r="DG55" i="70"/>
  <c r="DF55" i="70"/>
  <c r="DE55" i="70"/>
  <c r="DD55" i="70"/>
  <c r="DC55" i="70"/>
  <c r="DB55" i="70"/>
  <c r="DA55" i="70"/>
  <c r="CZ55" i="70"/>
  <c r="CY55" i="70"/>
  <c r="CX55" i="70"/>
  <c r="CW55" i="70"/>
  <c r="CV55" i="70"/>
  <c r="CU55" i="70"/>
  <c r="CT55" i="70"/>
  <c r="CS55" i="70"/>
  <c r="CR55" i="70"/>
  <c r="CQ55" i="70"/>
  <c r="CP55" i="70"/>
  <c r="CO55" i="70"/>
  <c r="CN55" i="70"/>
  <c r="CM55" i="70"/>
  <c r="CL55" i="70"/>
  <c r="CK55" i="70"/>
  <c r="CJ55" i="70"/>
  <c r="CI55" i="70"/>
  <c r="CH55" i="70"/>
  <c r="CG55" i="70"/>
  <c r="CF55" i="70"/>
  <c r="CE55" i="70"/>
  <c r="CD55" i="70"/>
  <c r="CC55" i="70"/>
  <c r="CB55" i="70"/>
  <c r="CA55" i="70"/>
  <c r="BZ55" i="70"/>
  <c r="BY55" i="70"/>
  <c r="BW55" i="70"/>
  <c r="BV55" i="70"/>
  <c r="BU55" i="70"/>
  <c r="BT55" i="70"/>
  <c r="BS55" i="70"/>
  <c r="BR55" i="70"/>
  <c r="BQ55" i="70"/>
  <c r="BP55" i="70"/>
  <c r="BO55" i="70"/>
  <c r="BN55" i="70"/>
  <c r="BM55" i="70"/>
  <c r="BL55" i="70"/>
  <c r="BK55" i="70"/>
  <c r="BJ55" i="70"/>
  <c r="BI55" i="70"/>
  <c r="BH55" i="70"/>
  <c r="BG55" i="70"/>
  <c r="BF55" i="70"/>
  <c r="BE55" i="70"/>
  <c r="BD55" i="70"/>
  <c r="BC55" i="70"/>
  <c r="BB55" i="70"/>
  <c r="BA55" i="70"/>
  <c r="AZ55" i="70"/>
  <c r="AY55" i="70"/>
  <c r="AX55" i="70"/>
  <c r="AW55" i="70"/>
  <c r="AV55" i="70"/>
  <c r="AU55" i="70"/>
  <c r="AT55" i="70"/>
  <c r="AS55" i="70"/>
  <c r="AR55" i="70"/>
  <c r="AQ55" i="70"/>
  <c r="AP55" i="70"/>
  <c r="AO55" i="70"/>
  <c r="AN55" i="70"/>
  <c r="AM55" i="70"/>
  <c r="AL55" i="70"/>
  <c r="AK55" i="70"/>
  <c r="AJ55" i="70"/>
  <c r="AI55" i="70"/>
  <c r="AH55" i="70"/>
  <c r="AG55" i="70"/>
  <c r="AF55" i="70"/>
  <c r="AE55" i="70"/>
  <c r="HL53" i="70"/>
  <c r="HK53" i="70"/>
  <c r="HJ53" i="70"/>
  <c r="HI53" i="70"/>
  <c r="HH53" i="70"/>
  <c r="HG53" i="70"/>
  <c r="HF53" i="70"/>
  <c r="HE53" i="70"/>
  <c r="HD53" i="70"/>
  <c r="HC53" i="70"/>
  <c r="HB53" i="70"/>
  <c r="HA53" i="70"/>
  <c r="GZ53" i="70"/>
  <c r="GY53" i="70"/>
  <c r="GX53" i="70"/>
  <c r="GW53" i="70"/>
  <c r="GV53" i="70"/>
  <c r="GU53" i="70"/>
  <c r="GT53" i="70"/>
  <c r="GS53" i="70"/>
  <c r="GR53" i="70"/>
  <c r="GQ53" i="70"/>
  <c r="GP53" i="70"/>
  <c r="GO53" i="70"/>
  <c r="GN53" i="70"/>
  <c r="GM53" i="70"/>
  <c r="GL53" i="70"/>
  <c r="GK53" i="70"/>
  <c r="GJ53" i="70"/>
  <c r="GI53" i="70"/>
  <c r="GH53" i="70"/>
  <c r="GG53" i="70"/>
  <c r="GF53" i="70"/>
  <c r="GE53" i="70"/>
  <c r="GD53" i="70"/>
  <c r="GC53" i="70"/>
  <c r="GB53" i="70"/>
  <c r="GA53" i="70"/>
  <c r="FZ53" i="70"/>
  <c r="FY53" i="70"/>
  <c r="FX53" i="70"/>
  <c r="FW53" i="70"/>
  <c r="FV53" i="70"/>
  <c r="FU53" i="70"/>
  <c r="FT53" i="70"/>
  <c r="FS53" i="70"/>
  <c r="FR53" i="70"/>
  <c r="FQ53" i="70"/>
  <c r="FP53" i="70"/>
  <c r="FO53" i="70"/>
  <c r="FN53" i="70"/>
  <c r="FM53" i="70"/>
  <c r="FL53" i="70"/>
  <c r="FK53" i="70"/>
  <c r="FJ53" i="70"/>
  <c r="FI53" i="70"/>
  <c r="FH53" i="70"/>
  <c r="FG53" i="70"/>
  <c r="FF53" i="70"/>
  <c r="FE53" i="70"/>
  <c r="FD53" i="70"/>
  <c r="FC53" i="70"/>
  <c r="FB53" i="70"/>
  <c r="FA53" i="70"/>
  <c r="EZ53" i="70"/>
  <c r="EY53" i="70"/>
  <c r="EX53" i="70"/>
  <c r="EW53" i="70"/>
  <c r="EV53" i="70"/>
  <c r="EU53" i="70"/>
  <c r="ET53" i="70"/>
  <c r="ER53" i="70"/>
  <c r="EQ53" i="70"/>
  <c r="EP53" i="70"/>
  <c r="EO53" i="70"/>
  <c r="EN53" i="70"/>
  <c r="EM53" i="70"/>
  <c r="EL53" i="70"/>
  <c r="EK53" i="70"/>
  <c r="EJ53" i="70"/>
  <c r="EI53" i="70"/>
  <c r="EH53" i="70"/>
  <c r="EG53" i="70"/>
  <c r="EF53" i="70"/>
  <c r="EE53" i="70"/>
  <c r="ED53" i="70"/>
  <c r="EC53" i="70"/>
  <c r="EB53" i="70"/>
  <c r="EA53" i="70"/>
  <c r="DZ53" i="70"/>
  <c r="DY53" i="70"/>
  <c r="DX53" i="70"/>
  <c r="DW53" i="70"/>
  <c r="DV53" i="70"/>
  <c r="DU53" i="70"/>
  <c r="DT53" i="70"/>
  <c r="DS53" i="70"/>
  <c r="DR53" i="70"/>
  <c r="DQ53" i="70"/>
  <c r="DP53" i="70"/>
  <c r="DO53" i="70"/>
  <c r="DN53" i="70"/>
  <c r="DM53" i="70"/>
  <c r="DL53" i="70"/>
  <c r="DK53" i="70"/>
  <c r="DJ53" i="70"/>
  <c r="DI53" i="70"/>
  <c r="DH53" i="70"/>
  <c r="DG53" i="70"/>
  <c r="DF53" i="70"/>
  <c r="DE53" i="70"/>
  <c r="DD53" i="70"/>
  <c r="DC53" i="70"/>
  <c r="DB53" i="70"/>
  <c r="DA53" i="70"/>
  <c r="CZ53" i="70"/>
  <c r="CY53" i="70"/>
  <c r="CX53" i="70"/>
  <c r="CW53" i="70"/>
  <c r="CV53" i="70"/>
  <c r="CU53" i="70"/>
  <c r="CT53" i="70"/>
  <c r="CS53" i="70"/>
  <c r="CR53" i="70"/>
  <c r="CQ53" i="70"/>
  <c r="CP53" i="70"/>
  <c r="CO53" i="70"/>
  <c r="CN53" i="70"/>
  <c r="CM53" i="70"/>
  <c r="CL53" i="70"/>
  <c r="CK53" i="70"/>
  <c r="CJ53" i="70"/>
  <c r="CI53" i="70"/>
  <c r="CH53" i="70"/>
  <c r="CG53" i="70"/>
  <c r="CF53" i="70"/>
  <c r="CE53" i="70"/>
  <c r="CD53" i="70"/>
  <c r="CC53" i="70"/>
  <c r="CB53" i="70"/>
  <c r="CA53" i="70"/>
  <c r="BZ53" i="70"/>
  <c r="BY53" i="70"/>
  <c r="BX53" i="70"/>
  <c r="BW53" i="70"/>
  <c r="BV53" i="70"/>
  <c r="BU53" i="70"/>
  <c r="BT53" i="70"/>
  <c r="BS53" i="70"/>
  <c r="BR53" i="70"/>
  <c r="BQ53" i="70"/>
  <c r="BP53" i="70"/>
  <c r="BO53" i="70"/>
  <c r="BN53" i="70"/>
  <c r="BM53" i="70"/>
  <c r="BL53" i="70"/>
  <c r="BK53" i="70"/>
  <c r="BJ53" i="70"/>
  <c r="BI53" i="70"/>
  <c r="BH53" i="70"/>
  <c r="BG53" i="70"/>
  <c r="BF53" i="70"/>
  <c r="BE53" i="70"/>
  <c r="BD53" i="70"/>
  <c r="BC53" i="70"/>
  <c r="BB53" i="70"/>
  <c r="BA53" i="70"/>
  <c r="AZ53" i="70"/>
  <c r="AY53" i="70"/>
  <c r="AX53" i="70"/>
  <c r="AW53" i="70"/>
  <c r="AV53" i="70"/>
  <c r="AU53" i="70"/>
  <c r="AT53" i="70"/>
  <c r="AS53" i="70"/>
  <c r="AR53" i="70"/>
  <c r="AQ53" i="70"/>
  <c r="AP53" i="70"/>
  <c r="AO53" i="70"/>
  <c r="AN53" i="70"/>
  <c r="AM53" i="70"/>
  <c r="AL53" i="70"/>
  <c r="AK53" i="70"/>
  <c r="AJ53" i="70"/>
  <c r="AI53" i="70"/>
  <c r="AH53" i="70"/>
  <c r="AG53" i="70"/>
  <c r="AF53" i="70"/>
  <c r="AE53" i="70"/>
  <c r="HL48" i="70"/>
  <c r="HK48" i="70"/>
  <c r="HJ48" i="70"/>
  <c r="HI48" i="70"/>
  <c r="HH48" i="70"/>
  <c r="HG48" i="70"/>
  <c r="HF48" i="70"/>
  <c r="HE48" i="70"/>
  <c r="HD48" i="70"/>
  <c r="HC48" i="70"/>
  <c r="HB48" i="70"/>
  <c r="HA48" i="70"/>
  <c r="GZ48" i="70"/>
  <c r="GY48" i="70"/>
  <c r="GX48" i="70"/>
  <c r="GW48" i="70"/>
  <c r="GV48" i="70"/>
  <c r="GU48" i="70"/>
  <c r="GT48" i="70"/>
  <c r="GS48" i="70"/>
  <c r="GR48" i="70"/>
  <c r="GQ48" i="70"/>
  <c r="GP48" i="70"/>
  <c r="GO48" i="70"/>
  <c r="GN48" i="70"/>
  <c r="GM48" i="70"/>
  <c r="GL48" i="70"/>
  <c r="GK48" i="70"/>
  <c r="GJ48" i="70"/>
  <c r="GI48" i="70"/>
  <c r="GH48" i="70"/>
  <c r="GG48" i="70"/>
  <c r="GF48" i="70"/>
  <c r="GE48" i="70"/>
  <c r="GD48" i="70"/>
  <c r="GC48" i="70"/>
  <c r="GB48" i="70"/>
  <c r="GA48" i="70"/>
  <c r="FZ48" i="70"/>
  <c r="FY48" i="70"/>
  <c r="FX48" i="70"/>
  <c r="FW48" i="70"/>
  <c r="FV48" i="70"/>
  <c r="FU48" i="70"/>
  <c r="FT48" i="70"/>
  <c r="FS48" i="70"/>
  <c r="FR48" i="70"/>
  <c r="FQ48" i="70"/>
  <c r="FP48" i="70"/>
  <c r="FO48" i="70"/>
  <c r="FN48" i="70"/>
  <c r="FM48" i="70"/>
  <c r="FL48" i="70"/>
  <c r="FK48" i="70"/>
  <c r="FJ48" i="70"/>
  <c r="FI48" i="70"/>
  <c r="FH48" i="70"/>
  <c r="FG48" i="70"/>
  <c r="FF48" i="70"/>
  <c r="FE48" i="70"/>
  <c r="FD48" i="70"/>
  <c r="FC48" i="70"/>
  <c r="FB48" i="70"/>
  <c r="FA48" i="70"/>
  <c r="EZ48" i="70"/>
  <c r="EY48" i="70"/>
  <c r="EX48" i="70"/>
  <c r="EW48" i="70"/>
  <c r="EV48" i="70"/>
  <c r="EU48" i="70"/>
  <c r="ET48" i="70"/>
  <c r="ES48" i="70"/>
  <c r="ER48" i="70"/>
  <c r="EQ48" i="70"/>
  <c r="EP48" i="70"/>
  <c r="EO48" i="70"/>
  <c r="EN48" i="70"/>
  <c r="EM48" i="70"/>
  <c r="EL48" i="70"/>
  <c r="EK48" i="70"/>
  <c r="EJ48" i="70"/>
  <c r="EI48" i="70"/>
  <c r="EH48" i="70"/>
  <c r="EG48" i="70"/>
  <c r="EF48" i="70"/>
  <c r="EE48" i="70"/>
  <c r="ED48" i="70"/>
  <c r="EC48" i="70"/>
  <c r="EB48" i="70"/>
  <c r="EA48" i="70"/>
  <c r="DZ48" i="70"/>
  <c r="DY48" i="70"/>
  <c r="DX48" i="70"/>
  <c r="DW48" i="70"/>
  <c r="DV48" i="70"/>
  <c r="DU48" i="70"/>
  <c r="DT48" i="70"/>
  <c r="DS48" i="70"/>
  <c r="DR48" i="70"/>
  <c r="DQ48" i="70"/>
  <c r="DP48" i="70"/>
  <c r="DO48" i="70"/>
  <c r="DN48" i="70"/>
  <c r="DM48" i="70"/>
  <c r="DL48" i="70"/>
  <c r="DK48" i="70"/>
  <c r="DJ48" i="70"/>
  <c r="DI48" i="70"/>
  <c r="DH48" i="70"/>
  <c r="DG48" i="70"/>
  <c r="DF48" i="70"/>
  <c r="DE48" i="70"/>
  <c r="DD48" i="70"/>
  <c r="DC48" i="70"/>
  <c r="DB48" i="70"/>
  <c r="DA48" i="70"/>
  <c r="CZ48" i="70"/>
  <c r="CY48" i="70"/>
  <c r="CX48" i="70"/>
  <c r="CW48" i="70"/>
  <c r="CV48" i="70"/>
  <c r="CU48" i="70"/>
  <c r="CT48" i="70"/>
  <c r="CS48" i="70"/>
  <c r="CR48" i="70"/>
  <c r="CQ48" i="70"/>
  <c r="CP48" i="70"/>
  <c r="CO48" i="70"/>
  <c r="CN48" i="70"/>
  <c r="CM48" i="70"/>
  <c r="CL48" i="70"/>
  <c r="CK48" i="70"/>
  <c r="CJ48" i="70"/>
  <c r="CI48" i="70"/>
  <c r="CH48" i="70"/>
  <c r="CG48" i="70"/>
  <c r="CF48" i="70"/>
  <c r="CE48" i="70"/>
  <c r="CD48" i="70"/>
  <c r="CC48" i="70"/>
  <c r="CB48" i="70"/>
  <c r="CA48" i="70"/>
  <c r="BZ48" i="70"/>
  <c r="BY48" i="70"/>
  <c r="BX48" i="70"/>
  <c r="BW48" i="70"/>
  <c r="BV48" i="70"/>
  <c r="BU48" i="70"/>
  <c r="BT48" i="70"/>
  <c r="BS48" i="70"/>
  <c r="BR48" i="70"/>
  <c r="BQ48" i="70"/>
  <c r="BP48" i="70"/>
  <c r="BO48" i="70"/>
  <c r="BN48" i="70"/>
  <c r="BM48" i="70"/>
  <c r="BL48" i="70"/>
  <c r="BK48" i="70"/>
  <c r="BJ48" i="70"/>
  <c r="BI48" i="70"/>
  <c r="BH48" i="70"/>
  <c r="BG48" i="70"/>
  <c r="BF48" i="70"/>
  <c r="BE48" i="70"/>
  <c r="BD48" i="70"/>
  <c r="BC48" i="70"/>
  <c r="BB48" i="70"/>
  <c r="BA48" i="70"/>
  <c r="AZ48" i="70"/>
  <c r="AY48" i="70"/>
  <c r="AX48" i="70"/>
  <c r="AW48" i="70"/>
  <c r="AV48" i="70"/>
  <c r="AU48" i="70"/>
  <c r="AT48" i="70"/>
  <c r="AS48" i="70"/>
  <c r="AR48" i="70"/>
  <c r="AQ48" i="70"/>
  <c r="AP48" i="70"/>
  <c r="AO48" i="70"/>
  <c r="AN48" i="70"/>
  <c r="AM48" i="70"/>
  <c r="AL48" i="70"/>
  <c r="AK48" i="70"/>
  <c r="AJ48" i="70"/>
  <c r="AI48" i="70"/>
  <c r="AH48" i="70"/>
  <c r="AG48" i="70"/>
  <c r="AF48" i="70"/>
  <c r="HL47" i="70"/>
  <c r="HK47" i="70"/>
  <c r="HJ47" i="70"/>
  <c r="HI47" i="70"/>
  <c r="HH47" i="70"/>
  <c r="HG47" i="70"/>
  <c r="HF47" i="70"/>
  <c r="HE47" i="70"/>
  <c r="HD47" i="70"/>
  <c r="HC47" i="70"/>
  <c r="HB47" i="70"/>
  <c r="HA47" i="70"/>
  <c r="GZ47" i="70"/>
  <c r="GY47" i="70"/>
  <c r="GX47" i="70"/>
  <c r="GW47" i="70"/>
  <c r="GV47" i="70"/>
  <c r="GU47" i="70"/>
  <c r="GT47" i="70"/>
  <c r="GS47" i="70"/>
  <c r="GR47" i="70"/>
  <c r="GQ47" i="70"/>
  <c r="GP47" i="70"/>
  <c r="GO47" i="70"/>
  <c r="GN47" i="70"/>
  <c r="GM47" i="70"/>
  <c r="GL47" i="70"/>
  <c r="GK47" i="70"/>
  <c r="GJ47" i="70"/>
  <c r="GI47" i="70"/>
  <c r="GH47" i="70"/>
  <c r="GG47" i="70"/>
  <c r="GF47" i="70"/>
  <c r="GE47" i="70"/>
  <c r="GD47" i="70"/>
  <c r="GC47" i="70"/>
  <c r="GB47" i="70"/>
  <c r="GA47" i="70"/>
  <c r="FZ47" i="70"/>
  <c r="FY47" i="70"/>
  <c r="FX47" i="70"/>
  <c r="FW47" i="70"/>
  <c r="FV47" i="70"/>
  <c r="FU47" i="70"/>
  <c r="FT47" i="70"/>
  <c r="FS47" i="70"/>
  <c r="FR47" i="70"/>
  <c r="FQ47" i="70"/>
  <c r="FP47" i="70"/>
  <c r="FO47" i="70"/>
  <c r="FN47" i="70"/>
  <c r="FM47" i="70"/>
  <c r="FL47" i="70"/>
  <c r="FK47" i="70"/>
  <c r="FJ47" i="70"/>
  <c r="FI47" i="70"/>
  <c r="FH47" i="70"/>
  <c r="FG47" i="70"/>
  <c r="FF47" i="70"/>
  <c r="FE47" i="70"/>
  <c r="FD47" i="70"/>
  <c r="FC47" i="70"/>
  <c r="FB47" i="70"/>
  <c r="FA47" i="70"/>
  <c r="EZ47" i="70"/>
  <c r="EY47" i="70"/>
  <c r="EX47" i="70"/>
  <c r="EW47" i="70"/>
  <c r="EV47" i="70"/>
  <c r="EU47" i="70"/>
  <c r="ET47" i="70"/>
  <c r="ES47" i="70"/>
  <c r="ER47" i="70"/>
  <c r="EQ47" i="70"/>
  <c r="EQ56" i="70" s="1"/>
  <c r="EP47" i="70"/>
  <c r="EO47" i="70"/>
  <c r="EN47" i="70"/>
  <c r="EM47" i="70"/>
  <c r="EM56" i="70" s="1"/>
  <c r="EL47" i="70"/>
  <c r="EK47" i="70"/>
  <c r="EI47" i="70"/>
  <c r="EI56" i="70" s="1"/>
  <c r="EH47" i="70"/>
  <c r="EG47" i="70"/>
  <c r="EF47" i="70"/>
  <c r="EE47" i="70"/>
  <c r="EE56" i="70" s="1"/>
  <c r="ED47" i="70"/>
  <c r="EC47" i="70"/>
  <c r="EB47" i="70"/>
  <c r="EA47" i="70"/>
  <c r="EA56" i="70" s="1"/>
  <c r="DZ47" i="70"/>
  <c r="DY47" i="70"/>
  <c r="DW47" i="70"/>
  <c r="DW56" i="70" s="1"/>
  <c r="DV47" i="70"/>
  <c r="DU47" i="70"/>
  <c r="DT47" i="70"/>
  <c r="DS47" i="70"/>
  <c r="DS56" i="70" s="1"/>
  <c r="DR47" i="70"/>
  <c r="DQ47" i="70"/>
  <c r="DP47" i="70"/>
  <c r="DO47" i="70"/>
  <c r="DO56" i="70" s="1"/>
  <c r="DN47" i="70"/>
  <c r="DM47" i="70"/>
  <c r="DL47" i="70"/>
  <c r="DK47" i="70"/>
  <c r="DK56" i="70" s="1"/>
  <c r="DJ47" i="70"/>
  <c r="DI47" i="70"/>
  <c r="DH47" i="70"/>
  <c r="DG47" i="70"/>
  <c r="DG56" i="70" s="1"/>
  <c r="DF47" i="70"/>
  <c r="DE47" i="70"/>
  <c r="DD47" i="70"/>
  <c r="DC47" i="70"/>
  <c r="DC56" i="70" s="1"/>
  <c r="DB47" i="70"/>
  <c r="DA47" i="70"/>
  <c r="CZ47" i="70"/>
  <c r="CY47" i="70"/>
  <c r="CY56" i="70" s="1"/>
  <c r="CX47" i="70"/>
  <c r="CW47" i="70"/>
  <c r="CV47" i="70"/>
  <c r="CU47" i="70"/>
  <c r="CU56" i="70" s="1"/>
  <c r="CT47" i="70"/>
  <c r="CS47" i="70"/>
  <c r="CR47" i="70"/>
  <c r="CQ47" i="70"/>
  <c r="CQ56" i="70" s="1"/>
  <c r="CP47" i="70"/>
  <c r="CO47" i="70"/>
  <c r="CN47" i="70"/>
  <c r="CL47" i="70"/>
  <c r="CK47" i="70"/>
  <c r="CK56" i="70" s="1"/>
  <c r="CJ47" i="70"/>
  <c r="CI47" i="70"/>
  <c r="CH47" i="70"/>
  <c r="CG47" i="70"/>
  <c r="CG56" i="70" s="1"/>
  <c r="CF47" i="70"/>
  <c r="CE47" i="70"/>
  <c r="CD47" i="70"/>
  <c r="CC47" i="70"/>
  <c r="CB47" i="70"/>
  <c r="CA47" i="70"/>
  <c r="BZ47" i="70"/>
  <c r="BY47" i="70"/>
  <c r="BY56" i="70" s="1"/>
  <c r="BX47" i="70"/>
  <c r="BW47" i="70"/>
  <c r="BV47" i="70"/>
  <c r="BU47" i="70"/>
  <c r="BT47" i="70"/>
  <c r="BS47" i="70"/>
  <c r="BR47" i="70"/>
  <c r="BQ47" i="70"/>
  <c r="BP47" i="70"/>
  <c r="BO47" i="70"/>
  <c r="BN47" i="70"/>
  <c r="BM47" i="70"/>
  <c r="BL47" i="70"/>
  <c r="BK47" i="70"/>
  <c r="BJ47" i="70"/>
  <c r="BI47" i="70"/>
  <c r="BH47" i="70"/>
  <c r="BG47" i="70"/>
  <c r="BF47" i="70"/>
  <c r="BE47" i="70"/>
  <c r="BD47" i="70"/>
  <c r="BB47" i="70"/>
  <c r="BA47" i="70"/>
  <c r="BA56" i="70" s="1"/>
  <c r="AZ47" i="70"/>
  <c r="AY47" i="70"/>
  <c r="AY56" i="70" s="1"/>
  <c r="AX47" i="70"/>
  <c r="AW47" i="70"/>
  <c r="AW56" i="70" s="1"/>
  <c r="AV47" i="70"/>
  <c r="AU47" i="70"/>
  <c r="AU56" i="70" s="1"/>
  <c r="AT47" i="70"/>
  <c r="AS47" i="70"/>
  <c r="AS56" i="70" s="1"/>
  <c r="AR47" i="70"/>
  <c r="AQ47" i="70"/>
  <c r="AQ56" i="70" s="1"/>
  <c r="AP47" i="70"/>
  <c r="AO47" i="70"/>
  <c r="AO56" i="70" s="1"/>
  <c r="AN47" i="70"/>
  <c r="AM47" i="70"/>
  <c r="AM56" i="70" s="1"/>
  <c r="AL47" i="70"/>
  <c r="AK47" i="70"/>
  <c r="AK56" i="70" s="1"/>
  <c r="AJ47" i="70"/>
  <c r="AI47" i="70"/>
  <c r="AI56" i="70" s="1"/>
  <c r="AH47" i="70"/>
  <c r="AG47" i="70"/>
  <c r="AG56" i="70" s="1"/>
  <c r="AF47" i="70"/>
  <c r="S56" i="70"/>
  <c r="T56" i="70"/>
  <c r="U56" i="70"/>
  <c r="V56" i="70"/>
  <c r="W56" i="70"/>
  <c r="X56" i="70"/>
  <c r="Y56" i="70"/>
  <c r="Z56" i="70"/>
  <c r="AA56" i="70"/>
  <c r="AB56" i="70"/>
  <c r="AC56" i="70"/>
  <c r="AD56" i="70"/>
  <c r="HM48" i="70"/>
  <c r="HM53" i="70"/>
  <c r="HM55" i="70"/>
  <c r="D42" i="70"/>
  <c r="E42" i="70"/>
  <c r="F42" i="70"/>
  <c r="G42" i="70"/>
  <c r="H42" i="70"/>
  <c r="I42" i="70"/>
  <c r="J42" i="70"/>
  <c r="K42" i="70"/>
  <c r="L42" i="70"/>
  <c r="M42" i="70"/>
  <c r="D43" i="70"/>
  <c r="E35" i="70" s="1"/>
  <c r="N42" i="70"/>
  <c r="O42" i="70"/>
  <c r="P42" i="70"/>
  <c r="Q42" i="70"/>
  <c r="R42" i="70"/>
  <c r="S42" i="70"/>
  <c r="T42" i="70"/>
  <c r="U42" i="70"/>
  <c r="V42" i="70"/>
  <c r="W42" i="70"/>
  <c r="X42" i="70"/>
  <c r="Y42" i="70"/>
  <c r="Z42" i="70"/>
  <c r="AA42" i="70"/>
  <c r="AB42" i="70"/>
  <c r="AC42" i="70"/>
  <c r="AD42" i="70"/>
  <c r="AE42" i="70"/>
  <c r="AF42" i="70"/>
  <c r="AG42" i="70"/>
  <c r="AH42" i="70"/>
  <c r="AI42" i="70"/>
  <c r="AJ42" i="70"/>
  <c r="AK42" i="70"/>
  <c r="AL42" i="70"/>
  <c r="AM42" i="70"/>
  <c r="AN42" i="70"/>
  <c r="AO42" i="70"/>
  <c r="AP42" i="70"/>
  <c r="AQ42" i="70"/>
  <c r="AR42" i="70"/>
  <c r="AS42" i="70"/>
  <c r="AT42" i="70"/>
  <c r="AU42" i="70"/>
  <c r="AV42" i="70"/>
  <c r="AW42" i="70"/>
  <c r="AX42" i="70"/>
  <c r="AY42" i="70"/>
  <c r="AZ42" i="70"/>
  <c r="BA42" i="70"/>
  <c r="BB42" i="70"/>
  <c r="BC42" i="70"/>
  <c r="BD42" i="70"/>
  <c r="BE42" i="70"/>
  <c r="BF42" i="70"/>
  <c r="BG42" i="70"/>
  <c r="BH42" i="70"/>
  <c r="BI42" i="70"/>
  <c r="BJ42" i="70"/>
  <c r="BK42" i="70"/>
  <c r="BL42" i="70"/>
  <c r="BM42" i="70"/>
  <c r="BN42" i="70"/>
  <c r="BO42" i="70"/>
  <c r="BP42" i="70"/>
  <c r="BQ42" i="70"/>
  <c r="BR42" i="70"/>
  <c r="BS42" i="70"/>
  <c r="BT42" i="70"/>
  <c r="BU42" i="70"/>
  <c r="BV42" i="70"/>
  <c r="BW42" i="70"/>
  <c r="BX42" i="70"/>
  <c r="BY42" i="70"/>
  <c r="BZ42" i="70"/>
  <c r="CA42" i="70"/>
  <c r="CB42" i="70"/>
  <c r="CC42" i="70"/>
  <c r="CD42" i="70"/>
  <c r="CE42" i="70"/>
  <c r="CF42" i="70"/>
  <c r="CG42" i="70"/>
  <c r="CH42" i="70"/>
  <c r="CI42" i="70"/>
  <c r="CJ42" i="70"/>
  <c r="CK42" i="70"/>
  <c r="CL42" i="70"/>
  <c r="CM42" i="70"/>
  <c r="CN42" i="70"/>
  <c r="CO42" i="70"/>
  <c r="CP42" i="70"/>
  <c r="CQ42" i="70"/>
  <c r="CR42" i="70"/>
  <c r="CS42" i="70"/>
  <c r="CT42" i="70"/>
  <c r="CU42" i="70"/>
  <c r="CV42" i="70"/>
  <c r="CW42" i="70"/>
  <c r="CX42" i="70"/>
  <c r="CY42" i="70"/>
  <c r="CZ42" i="70"/>
  <c r="DA42" i="70"/>
  <c r="DB42" i="70"/>
  <c r="DC42" i="70"/>
  <c r="DD42" i="70"/>
  <c r="DE42" i="70"/>
  <c r="DF42" i="70"/>
  <c r="DG42" i="70"/>
  <c r="DH42" i="70"/>
  <c r="DI42" i="70"/>
  <c r="DJ42" i="70"/>
  <c r="DK42" i="70"/>
  <c r="DL42" i="70"/>
  <c r="DM42" i="70"/>
  <c r="DN42" i="70"/>
  <c r="DO42" i="70"/>
  <c r="DP42" i="70"/>
  <c r="DQ42" i="70"/>
  <c r="DR42" i="70"/>
  <c r="DS42" i="70"/>
  <c r="DT42" i="70"/>
  <c r="DU42" i="70"/>
  <c r="DV42" i="70"/>
  <c r="DW42" i="70"/>
  <c r="DX42" i="70"/>
  <c r="DY42" i="70"/>
  <c r="DZ42" i="70"/>
  <c r="EA42" i="70"/>
  <c r="EB42" i="70"/>
  <c r="EC42" i="70"/>
  <c r="ED42" i="70"/>
  <c r="EE42" i="70"/>
  <c r="EF42" i="70"/>
  <c r="EG42" i="70"/>
  <c r="EH42" i="70"/>
  <c r="EI42" i="70"/>
  <c r="EJ42" i="70"/>
  <c r="EK42" i="70"/>
  <c r="EL42" i="70"/>
  <c r="EM42" i="70"/>
  <c r="EN42" i="70"/>
  <c r="EO42" i="70"/>
  <c r="EP42" i="70"/>
  <c r="EQ42" i="70"/>
  <c r="ER42" i="70"/>
  <c r="ES42" i="70"/>
  <c r="ET42" i="70"/>
  <c r="EU42" i="70"/>
  <c r="EV42" i="70"/>
  <c r="EW42" i="70"/>
  <c r="EX42" i="70"/>
  <c r="EY42" i="70"/>
  <c r="EZ42" i="70"/>
  <c r="FA42" i="70"/>
  <c r="FB42" i="70"/>
  <c r="FC42" i="70"/>
  <c r="FD42" i="70"/>
  <c r="FE42" i="70"/>
  <c r="FF42" i="70"/>
  <c r="FG42" i="70"/>
  <c r="FH42" i="70"/>
  <c r="FI42" i="70"/>
  <c r="FJ42" i="70"/>
  <c r="FK42" i="70"/>
  <c r="FL42" i="70"/>
  <c r="FM42" i="70"/>
  <c r="FN42" i="70"/>
  <c r="FO42" i="70"/>
  <c r="FP42" i="70"/>
  <c r="FQ42" i="70"/>
  <c r="FR42" i="70"/>
  <c r="FS42" i="70"/>
  <c r="FT42" i="70"/>
  <c r="FU42" i="70"/>
  <c r="FV42" i="70"/>
  <c r="FW42" i="70"/>
  <c r="FX42" i="70"/>
  <c r="FY42" i="70"/>
  <c r="FZ42" i="70"/>
  <c r="GA42" i="70"/>
  <c r="GB42" i="70"/>
  <c r="GC42" i="70"/>
  <c r="GD42" i="70"/>
  <c r="GE42" i="70"/>
  <c r="GF42" i="70"/>
  <c r="GG42" i="70"/>
  <c r="GH42" i="70"/>
  <c r="GI42" i="70"/>
  <c r="GJ42" i="70"/>
  <c r="GK42" i="70"/>
  <c r="GL42" i="70"/>
  <c r="GM42" i="70"/>
  <c r="GN42" i="70"/>
  <c r="GO42" i="70"/>
  <c r="GP42" i="70"/>
  <c r="GQ42" i="70"/>
  <c r="GR42" i="70"/>
  <c r="GS42" i="70"/>
  <c r="GT42" i="70"/>
  <c r="GU42" i="70"/>
  <c r="GV42" i="70"/>
  <c r="GW42" i="70"/>
  <c r="GX42" i="70"/>
  <c r="GY42" i="70"/>
  <c r="GZ42" i="70"/>
  <c r="HA42" i="70"/>
  <c r="HB42" i="70"/>
  <c r="HC42" i="70"/>
  <c r="HD42" i="70"/>
  <c r="A18" i="79"/>
  <c r="A19" i="79" s="1"/>
  <c r="A20" i="79" s="1"/>
  <c r="A1" i="79"/>
  <c r="BJ56" i="70" l="1"/>
  <c r="BN56" i="70"/>
  <c r="BV56" i="70"/>
  <c r="CD56" i="70"/>
  <c r="CH56" i="70"/>
  <c r="CL56" i="70"/>
  <c r="EB56" i="70"/>
  <c r="EF56" i="70"/>
  <c r="BF56" i="70"/>
  <c r="BR56" i="70"/>
  <c r="BZ56" i="70"/>
  <c r="BG56" i="70"/>
  <c r="BK56" i="70"/>
  <c r="BO56" i="70"/>
  <c r="BS56" i="70"/>
  <c r="BW56" i="70"/>
  <c r="CA56" i="70"/>
  <c r="CE56" i="70"/>
  <c r="CI56" i="70"/>
  <c r="HF56" i="70"/>
  <c r="HJ56" i="70"/>
  <c r="AH56" i="70"/>
  <c r="AL56" i="70"/>
  <c r="AP56" i="70"/>
  <c r="AT56" i="70"/>
  <c r="AX56" i="70"/>
  <c r="BB56" i="70"/>
  <c r="CN56" i="70"/>
  <c r="CR56" i="70"/>
  <c r="CV56" i="70"/>
  <c r="CZ56" i="70"/>
  <c r="DD56" i="70"/>
  <c r="DH56" i="70"/>
  <c r="DL56" i="70"/>
  <c r="DP56" i="70"/>
  <c r="DT56" i="70"/>
  <c r="EL56" i="70"/>
  <c r="EP56" i="70"/>
  <c r="ET56" i="70"/>
  <c r="EX56" i="70"/>
  <c r="FB56" i="70"/>
  <c r="FF56" i="70"/>
  <c r="FJ56" i="70"/>
  <c r="FN56" i="70"/>
  <c r="FR56" i="70"/>
  <c r="FV56" i="70"/>
  <c r="FZ56" i="70"/>
  <c r="GD56" i="70"/>
  <c r="GH56" i="70"/>
  <c r="GL56" i="70"/>
  <c r="GP56" i="70"/>
  <c r="GT56" i="70"/>
  <c r="GX56" i="70"/>
  <c r="HB56" i="70"/>
  <c r="BD56" i="70"/>
  <c r="BH56" i="70"/>
  <c r="BL56" i="70"/>
  <c r="BP56" i="70"/>
  <c r="BT56" i="70"/>
  <c r="CB56" i="70"/>
  <c r="CF56" i="70"/>
  <c r="CJ56" i="70"/>
  <c r="DZ56" i="70"/>
  <c r="ED56" i="70"/>
  <c r="EH56" i="70"/>
  <c r="EU56" i="70"/>
  <c r="EY56" i="70"/>
  <c r="FC56" i="70"/>
  <c r="FG56" i="70"/>
  <c r="FK56" i="70"/>
  <c r="FO56" i="70"/>
  <c r="FS56" i="70"/>
  <c r="FW56" i="70"/>
  <c r="GA56" i="70"/>
  <c r="GE56" i="70"/>
  <c r="GI56" i="70"/>
  <c r="GM56" i="70"/>
  <c r="GQ56" i="70"/>
  <c r="GU56" i="70"/>
  <c r="GY56" i="70"/>
  <c r="HG56" i="70"/>
  <c r="HK56" i="70"/>
  <c r="E43" i="70"/>
  <c r="F35" i="70" s="1"/>
  <c r="F43" i="70" s="1"/>
  <c r="G35" i="70" s="1"/>
  <c r="G43" i="70" s="1"/>
  <c r="H35" i="70" s="1"/>
  <c r="H43" i="70" s="1"/>
  <c r="I35" i="70" s="1"/>
  <c r="I43" i="70" s="1"/>
  <c r="J35" i="70" s="1"/>
  <c r="J43" i="70" s="1"/>
  <c r="K35" i="70" s="1"/>
  <c r="K43" i="70" s="1"/>
  <c r="L35" i="70" s="1"/>
  <c r="L43" i="70" s="1"/>
  <c r="M35" i="70" s="1"/>
  <c r="M43" i="70" s="1"/>
  <c r="N35" i="70" s="1"/>
  <c r="N43" i="70" s="1"/>
  <c r="O35" i="70" s="1"/>
  <c r="O43" i="70" s="1"/>
  <c r="P35" i="70" s="1"/>
  <c r="P43" i="70" s="1"/>
  <c r="Q35" i="70" s="1"/>
  <c r="Q43" i="70" s="1"/>
  <c r="R35" i="70" s="1"/>
  <c r="R43" i="70" s="1"/>
  <c r="S35" i="70" s="1"/>
  <c r="S43" i="70" s="1"/>
  <c r="T35" i="70" s="1"/>
  <c r="T43" i="70" s="1"/>
  <c r="U35" i="70" s="1"/>
  <c r="U43" i="70" s="1"/>
  <c r="V35" i="70" s="1"/>
  <c r="V43" i="70" s="1"/>
  <c r="W35" i="70" s="1"/>
  <c r="W43" i="70" s="1"/>
  <c r="X35" i="70" s="1"/>
  <c r="X43" i="70" s="1"/>
  <c r="Y35" i="70" s="1"/>
  <c r="Y43" i="70" s="1"/>
  <c r="Z35" i="70" s="1"/>
  <c r="Z43" i="70" s="1"/>
  <c r="AA35" i="70" s="1"/>
  <c r="AA43" i="70" s="1"/>
  <c r="AB35" i="70" s="1"/>
  <c r="AB43" i="70" s="1"/>
  <c r="AC35" i="70" s="1"/>
  <c r="AC43" i="70" s="1"/>
  <c r="AD35" i="70" s="1"/>
  <c r="AD43" i="70" s="1"/>
  <c r="AE35" i="70" s="1"/>
  <c r="AE43" i="70" s="1"/>
  <c r="AF35" i="70" s="1"/>
  <c r="AF43" i="70" s="1"/>
  <c r="AG35" i="70" s="1"/>
  <c r="AG43" i="70" s="1"/>
  <c r="AH35" i="70" s="1"/>
  <c r="AH43" i="70" s="1"/>
  <c r="AI35" i="70" s="1"/>
  <c r="AI43" i="70" s="1"/>
  <c r="AJ35" i="70" s="1"/>
  <c r="AJ43" i="70" s="1"/>
  <c r="AK35" i="70" s="1"/>
  <c r="AK43" i="70" s="1"/>
  <c r="AL35" i="70" s="1"/>
  <c r="AL43" i="70" s="1"/>
  <c r="AM35" i="70" s="1"/>
  <c r="AM43" i="70" s="1"/>
  <c r="AN35" i="70" s="1"/>
  <c r="AN43" i="70" s="1"/>
  <c r="AO35" i="70" s="1"/>
  <c r="AO43" i="70" s="1"/>
  <c r="AP35" i="70" s="1"/>
  <c r="AP43" i="70" s="1"/>
  <c r="AQ35" i="70" s="1"/>
  <c r="AQ43" i="70" s="1"/>
  <c r="AR35" i="70" s="1"/>
  <c r="AR43" i="70" s="1"/>
  <c r="AS35" i="70" s="1"/>
  <c r="AS43" i="70" s="1"/>
  <c r="AT35" i="70" s="1"/>
  <c r="AT43" i="70" s="1"/>
  <c r="AU35" i="70" s="1"/>
  <c r="AU43" i="70" s="1"/>
  <c r="AV35" i="70" s="1"/>
  <c r="AV43" i="70" s="1"/>
  <c r="AW35" i="70" s="1"/>
  <c r="AW43" i="70" s="1"/>
  <c r="AX35" i="70" s="1"/>
  <c r="AX43" i="70" s="1"/>
  <c r="AY35" i="70" s="1"/>
  <c r="AY43" i="70" s="1"/>
  <c r="AZ35" i="70" s="1"/>
  <c r="AZ43" i="70" s="1"/>
  <c r="BA35" i="70" s="1"/>
  <c r="BA43" i="70" s="1"/>
  <c r="BB35" i="70" s="1"/>
  <c r="BB43" i="70" s="1"/>
  <c r="BC35" i="70" s="1"/>
  <c r="BC43" i="70" s="1"/>
  <c r="BD35" i="70" s="1"/>
  <c r="BD43" i="70" s="1"/>
  <c r="BE35" i="70" s="1"/>
  <c r="BE43" i="70" s="1"/>
  <c r="BF35" i="70" s="1"/>
  <c r="BF43" i="70" s="1"/>
  <c r="BG35" i="70" s="1"/>
  <c r="BG43" i="70" s="1"/>
  <c r="BH35" i="70" s="1"/>
  <c r="BH43" i="70" s="1"/>
  <c r="BI35" i="70" s="1"/>
  <c r="BI43" i="70" s="1"/>
  <c r="BJ35" i="70" s="1"/>
  <c r="BJ43" i="70" s="1"/>
  <c r="BK35" i="70" s="1"/>
  <c r="BK43" i="70" s="1"/>
  <c r="BL35" i="70" s="1"/>
  <c r="BL43" i="70" s="1"/>
  <c r="BM35" i="70" s="1"/>
  <c r="BM43" i="70" s="1"/>
  <c r="BN35" i="70" s="1"/>
  <c r="BN43" i="70" s="1"/>
  <c r="BO35" i="70" s="1"/>
  <c r="BO43" i="70" s="1"/>
  <c r="BP35" i="70" s="1"/>
  <c r="BP43" i="70" s="1"/>
  <c r="BQ35" i="70" s="1"/>
  <c r="BQ43" i="70" s="1"/>
  <c r="BR35" i="70" s="1"/>
  <c r="BR43" i="70" s="1"/>
  <c r="BS35" i="70" s="1"/>
  <c r="BS43" i="70" s="1"/>
  <c r="BT35" i="70" s="1"/>
  <c r="BT43" i="70" s="1"/>
  <c r="BU35" i="70" s="1"/>
  <c r="BU43" i="70" s="1"/>
  <c r="BV35" i="70" s="1"/>
  <c r="BV43" i="70" s="1"/>
  <c r="BW35" i="70" s="1"/>
  <c r="BW43" i="70" s="1"/>
  <c r="BX35" i="70" s="1"/>
  <c r="BX43" i="70" s="1"/>
  <c r="BY35" i="70" s="1"/>
  <c r="BY43" i="70" s="1"/>
  <c r="BZ35" i="70" s="1"/>
  <c r="BZ43" i="70" s="1"/>
  <c r="CA35" i="70" s="1"/>
  <c r="CA43" i="70" s="1"/>
  <c r="CB35" i="70" s="1"/>
  <c r="CB43" i="70" s="1"/>
  <c r="CC35" i="70" s="1"/>
  <c r="CC43" i="70" s="1"/>
  <c r="CD35" i="70" s="1"/>
  <c r="CD43" i="70" s="1"/>
  <c r="CE35" i="70" s="1"/>
  <c r="CE43" i="70" s="1"/>
  <c r="CF35" i="70" s="1"/>
  <c r="CF43" i="70" s="1"/>
  <c r="CG35" i="70" s="1"/>
  <c r="CG43" i="70" s="1"/>
  <c r="CH35" i="70" s="1"/>
  <c r="CH43" i="70" s="1"/>
  <c r="CI35" i="70" s="1"/>
  <c r="CI43" i="70" s="1"/>
  <c r="CJ35" i="70" s="1"/>
  <c r="CJ43" i="70" s="1"/>
  <c r="CK35" i="70" s="1"/>
  <c r="CK43" i="70" s="1"/>
  <c r="CL35" i="70" s="1"/>
  <c r="CL43" i="70" s="1"/>
  <c r="CM35" i="70" s="1"/>
  <c r="CM43" i="70" s="1"/>
  <c r="CN35" i="70" s="1"/>
  <c r="CN43" i="70" s="1"/>
  <c r="CO35" i="70" s="1"/>
  <c r="CO43" i="70" s="1"/>
  <c r="CP35" i="70" s="1"/>
  <c r="CP43" i="70" s="1"/>
  <c r="CQ35" i="70" s="1"/>
  <c r="CQ43" i="70" s="1"/>
  <c r="CR35" i="70" s="1"/>
  <c r="CR43" i="70" s="1"/>
  <c r="CS35" i="70" s="1"/>
  <c r="CS43" i="70" s="1"/>
  <c r="CT35" i="70" s="1"/>
  <c r="CT43" i="70" s="1"/>
  <c r="CU35" i="70" s="1"/>
  <c r="CU43" i="70" s="1"/>
  <c r="CV35" i="70" s="1"/>
  <c r="CV43" i="70" s="1"/>
  <c r="CW35" i="70" s="1"/>
  <c r="CW43" i="70" s="1"/>
  <c r="CX35" i="70" s="1"/>
  <c r="CX43" i="70" s="1"/>
  <c r="CY35" i="70" s="1"/>
  <c r="CY43" i="70" s="1"/>
  <c r="CZ35" i="70" s="1"/>
  <c r="CZ43" i="70" s="1"/>
  <c r="DA35" i="70" s="1"/>
  <c r="DA43" i="70" s="1"/>
  <c r="DB35" i="70" s="1"/>
  <c r="DB43" i="70" s="1"/>
  <c r="DC35" i="70" s="1"/>
  <c r="DC43" i="70" s="1"/>
  <c r="DD35" i="70" s="1"/>
  <c r="DD43" i="70" s="1"/>
  <c r="DE35" i="70" s="1"/>
  <c r="DE43" i="70" s="1"/>
  <c r="DF35" i="70" s="1"/>
  <c r="DF43" i="70" s="1"/>
  <c r="DG35" i="70" s="1"/>
  <c r="DG43" i="70" s="1"/>
  <c r="DH35" i="70" s="1"/>
  <c r="DH43" i="70" s="1"/>
  <c r="DI35" i="70" s="1"/>
  <c r="DI43" i="70" s="1"/>
  <c r="DJ35" i="70" s="1"/>
  <c r="DJ43" i="70" s="1"/>
  <c r="DK35" i="70" s="1"/>
  <c r="DK43" i="70" s="1"/>
  <c r="DL35" i="70" s="1"/>
  <c r="DL43" i="70" s="1"/>
  <c r="DM35" i="70" s="1"/>
  <c r="DM43" i="70" s="1"/>
  <c r="DN35" i="70" s="1"/>
  <c r="DN43" i="70" s="1"/>
  <c r="DO35" i="70" s="1"/>
  <c r="DO43" i="70" s="1"/>
  <c r="DP35" i="70" s="1"/>
  <c r="DP43" i="70" s="1"/>
  <c r="DQ35" i="70" s="1"/>
  <c r="DQ43" i="70" s="1"/>
  <c r="DR35" i="70" s="1"/>
  <c r="DR43" i="70" s="1"/>
  <c r="DS35" i="70" s="1"/>
  <c r="DS43" i="70" s="1"/>
  <c r="DT35" i="70" s="1"/>
  <c r="DT43" i="70" s="1"/>
  <c r="DU35" i="70" s="1"/>
  <c r="DU43" i="70" s="1"/>
  <c r="DV35" i="70" s="1"/>
  <c r="DV43" i="70" s="1"/>
  <c r="DW35" i="70" s="1"/>
  <c r="DW43" i="70" s="1"/>
  <c r="DX35" i="70" s="1"/>
  <c r="DX43" i="70" s="1"/>
  <c r="DY35" i="70" s="1"/>
  <c r="DY43" i="70" s="1"/>
  <c r="DZ35" i="70" s="1"/>
  <c r="DZ43" i="70" s="1"/>
  <c r="EA35" i="70" s="1"/>
  <c r="EA43" i="70" s="1"/>
  <c r="EB35" i="70" s="1"/>
  <c r="EB43" i="70" s="1"/>
  <c r="EC35" i="70" s="1"/>
  <c r="EC43" i="70" s="1"/>
  <c r="ED35" i="70" s="1"/>
  <c r="ED43" i="70" s="1"/>
  <c r="EE35" i="70" s="1"/>
  <c r="EE43" i="70" s="1"/>
  <c r="EF35" i="70" s="1"/>
  <c r="EF43" i="70" s="1"/>
  <c r="EG35" i="70" s="1"/>
  <c r="EG43" i="70" s="1"/>
  <c r="EH35" i="70" s="1"/>
  <c r="EH43" i="70" s="1"/>
  <c r="EI35" i="70" s="1"/>
  <c r="EI43" i="70" s="1"/>
  <c r="EJ35" i="70" s="1"/>
  <c r="EJ43" i="70" s="1"/>
  <c r="EK35" i="70" s="1"/>
  <c r="EK43" i="70" s="1"/>
  <c r="EL35" i="70" s="1"/>
  <c r="EL43" i="70" s="1"/>
  <c r="EM35" i="70" s="1"/>
  <c r="EM43" i="70" s="1"/>
  <c r="EN35" i="70" s="1"/>
  <c r="EN43" i="70" s="1"/>
  <c r="EO35" i="70" s="1"/>
  <c r="EO43" i="70" s="1"/>
  <c r="EP35" i="70" s="1"/>
  <c r="EP43" i="70" s="1"/>
  <c r="EQ35" i="70" s="1"/>
  <c r="EQ43" i="70" s="1"/>
  <c r="ER35" i="70" s="1"/>
  <c r="ER43" i="70" s="1"/>
  <c r="ES35" i="70" s="1"/>
  <c r="ES43" i="70" s="1"/>
  <c r="ET35" i="70" s="1"/>
  <c r="ET43" i="70" s="1"/>
  <c r="EU35" i="70" s="1"/>
  <c r="EU43" i="70" s="1"/>
  <c r="EV35" i="70" s="1"/>
  <c r="EV43" i="70" s="1"/>
  <c r="EW35" i="70" s="1"/>
  <c r="EW43" i="70" s="1"/>
  <c r="EX35" i="70" s="1"/>
  <c r="EX43" i="70" s="1"/>
  <c r="EY35" i="70" s="1"/>
  <c r="EY43" i="70" s="1"/>
  <c r="EZ35" i="70" s="1"/>
  <c r="EZ43" i="70" s="1"/>
  <c r="FA35" i="70" s="1"/>
  <c r="FA43" i="70" s="1"/>
  <c r="FB35" i="70" s="1"/>
  <c r="FB43" i="70" s="1"/>
  <c r="FC35" i="70" s="1"/>
  <c r="FC43" i="70" s="1"/>
  <c r="FD35" i="70" s="1"/>
  <c r="FD43" i="70" s="1"/>
  <c r="FE35" i="70" s="1"/>
  <c r="FE43" i="70" s="1"/>
  <c r="FF35" i="70" s="1"/>
  <c r="FF43" i="70" s="1"/>
  <c r="FG35" i="70" s="1"/>
  <c r="FG43" i="70" s="1"/>
  <c r="FH35" i="70" s="1"/>
  <c r="FH43" i="70" s="1"/>
  <c r="FI35" i="70" s="1"/>
  <c r="FI43" i="70" s="1"/>
  <c r="FJ35" i="70" s="1"/>
  <c r="FJ43" i="70" s="1"/>
  <c r="FK35" i="70" s="1"/>
  <c r="FK43" i="70" s="1"/>
  <c r="FL35" i="70" s="1"/>
  <c r="FL43" i="70" s="1"/>
  <c r="FM35" i="70" s="1"/>
  <c r="FM43" i="70" s="1"/>
  <c r="FN35" i="70" s="1"/>
  <c r="FN43" i="70" s="1"/>
  <c r="FO35" i="70" s="1"/>
  <c r="FO43" i="70" s="1"/>
  <c r="FP35" i="70" s="1"/>
  <c r="FP43" i="70" s="1"/>
  <c r="FQ35" i="70" s="1"/>
  <c r="FQ43" i="70" s="1"/>
  <c r="FR35" i="70" s="1"/>
  <c r="FR43" i="70" s="1"/>
  <c r="FS35" i="70" s="1"/>
  <c r="FS43" i="70" s="1"/>
  <c r="FT35" i="70" s="1"/>
  <c r="FT43" i="70" s="1"/>
  <c r="FU35" i="70" s="1"/>
  <c r="FU43" i="70" s="1"/>
  <c r="FV35" i="70" s="1"/>
  <c r="FV43" i="70" s="1"/>
  <c r="FW35" i="70" s="1"/>
  <c r="FW43" i="70" s="1"/>
  <c r="FX35" i="70" s="1"/>
  <c r="FX43" i="70" s="1"/>
  <c r="FY35" i="70" s="1"/>
  <c r="FY43" i="70" s="1"/>
  <c r="FZ35" i="70" s="1"/>
  <c r="FZ43" i="70" s="1"/>
  <c r="GA35" i="70" s="1"/>
  <c r="GA43" i="70" s="1"/>
  <c r="GB35" i="70" s="1"/>
  <c r="GB43" i="70" s="1"/>
  <c r="GC35" i="70" s="1"/>
  <c r="GC43" i="70" s="1"/>
  <c r="GD35" i="70" s="1"/>
  <c r="GD43" i="70" s="1"/>
  <c r="GE35" i="70" s="1"/>
  <c r="GE43" i="70" s="1"/>
  <c r="GF35" i="70" s="1"/>
  <c r="GF43" i="70" s="1"/>
  <c r="GG35" i="70" s="1"/>
  <c r="GG43" i="70" s="1"/>
  <c r="GH35" i="70" s="1"/>
  <c r="GH43" i="70" s="1"/>
  <c r="GI35" i="70" s="1"/>
  <c r="GI43" i="70" s="1"/>
  <c r="GJ35" i="70" s="1"/>
  <c r="GJ43" i="70" s="1"/>
  <c r="GK35" i="70" s="1"/>
  <c r="GK43" i="70" s="1"/>
  <c r="GL35" i="70" s="1"/>
  <c r="GL43" i="70" s="1"/>
  <c r="GM35" i="70" s="1"/>
  <c r="GM43" i="70" s="1"/>
  <c r="GN35" i="70" s="1"/>
  <c r="GN43" i="70" s="1"/>
  <c r="GO35" i="70" s="1"/>
  <c r="GO43" i="70" s="1"/>
  <c r="GP35" i="70" s="1"/>
  <c r="GP43" i="70" s="1"/>
  <c r="GQ35" i="70" s="1"/>
  <c r="GQ43" i="70" s="1"/>
  <c r="GR35" i="70" s="1"/>
  <c r="GR43" i="70" s="1"/>
  <c r="GS35" i="70" s="1"/>
  <c r="GS43" i="70" s="1"/>
  <c r="GT35" i="70" s="1"/>
  <c r="GT43" i="70" s="1"/>
  <c r="GU35" i="70" s="1"/>
  <c r="GU43" i="70" s="1"/>
  <c r="GV35" i="70" s="1"/>
  <c r="GV43" i="70" s="1"/>
  <c r="GW35" i="70" s="1"/>
  <c r="GW43" i="70" s="1"/>
  <c r="GX35" i="70" s="1"/>
  <c r="GX43" i="70" s="1"/>
  <c r="GY35" i="70" s="1"/>
  <c r="GY43" i="70" s="1"/>
  <c r="GZ35" i="70" s="1"/>
  <c r="GZ43" i="70" s="1"/>
  <c r="HA35" i="70" s="1"/>
  <c r="HA43" i="70" s="1"/>
  <c r="HB35" i="70" s="1"/>
  <c r="HB43" i="70" s="1"/>
  <c r="HC35" i="70" s="1"/>
  <c r="HC43" i="70" s="1"/>
  <c r="HD35" i="70" s="1"/>
  <c r="HD43" i="70" s="1"/>
  <c r="HE35" i="70" s="1"/>
  <c r="AF56" i="70"/>
  <c r="AJ56" i="70"/>
  <c r="AN56" i="70"/>
  <c r="AR56" i="70"/>
  <c r="AV56" i="70"/>
  <c r="AZ56" i="70"/>
  <c r="BE56" i="70"/>
  <c r="BI56" i="70"/>
  <c r="BM56" i="70"/>
  <c r="BQ56" i="70"/>
  <c r="BU56" i="70"/>
  <c r="CP56" i="70"/>
  <c r="CT56" i="70"/>
  <c r="CX56" i="70"/>
  <c r="DB56" i="70"/>
  <c r="DF56" i="70"/>
  <c r="DJ56" i="70"/>
  <c r="DN56" i="70"/>
  <c r="DR56" i="70"/>
  <c r="DV56" i="70"/>
  <c r="EN56" i="70"/>
  <c r="ER56" i="70"/>
  <c r="EV56" i="70"/>
  <c r="EZ56" i="70"/>
  <c r="FD56" i="70"/>
  <c r="FH56" i="70"/>
  <c r="FL56" i="70"/>
  <c r="FP56" i="70"/>
  <c r="FT56" i="70"/>
  <c r="FX56" i="70"/>
  <c r="GB56" i="70"/>
  <c r="GF56" i="70"/>
  <c r="GJ56" i="70"/>
  <c r="GN56" i="70"/>
  <c r="GR56" i="70"/>
  <c r="GV56" i="70"/>
  <c r="GZ56" i="70"/>
  <c r="HD56" i="70"/>
  <c r="HH56" i="70"/>
  <c r="HL56" i="70"/>
  <c r="CC56" i="70"/>
  <c r="HM56" i="70"/>
  <c r="CO56" i="70"/>
  <c r="CS56" i="70"/>
  <c r="CW56" i="70"/>
  <c r="DA56" i="70"/>
  <c r="DE56" i="70"/>
  <c r="DI56" i="70"/>
  <c r="DM56" i="70"/>
  <c r="DQ56" i="70"/>
  <c r="DU56" i="70"/>
  <c r="DY56" i="70"/>
  <c r="EC56" i="70"/>
  <c r="EG56" i="70"/>
  <c r="EK56" i="70"/>
  <c r="EO56" i="70"/>
  <c r="EW56" i="70"/>
  <c r="FA56" i="70"/>
  <c r="FE56" i="70"/>
  <c r="FI56" i="70"/>
  <c r="FM56" i="70"/>
  <c r="FQ56" i="70"/>
  <c r="FU56" i="70"/>
  <c r="FY56" i="70"/>
  <c r="GC56" i="70"/>
  <c r="GG56" i="70"/>
  <c r="GK56" i="70"/>
  <c r="GO56" i="70"/>
  <c r="GS56" i="70"/>
  <c r="GW56" i="70"/>
  <c r="HA56" i="70"/>
  <c r="HE56" i="70"/>
  <c r="HI56" i="70"/>
  <c r="A21" i="79"/>
  <c r="A22" i="79" s="1"/>
  <c r="A23" i="79" s="1"/>
  <c r="A24" i="79" s="1"/>
  <c r="A25" i="79" s="1"/>
  <c r="A26" i="79" s="1"/>
  <c r="A27" i="79" s="1"/>
  <c r="A28" i="79" s="1"/>
  <c r="A29" i="79" s="1"/>
  <c r="C16" i="79"/>
  <c r="C136" i="71" l="1"/>
  <c r="D136" i="71" s="1"/>
  <c r="C141" i="71" l="1"/>
  <c r="C139" i="71"/>
  <c r="C137" i="71"/>
  <c r="D135" i="71"/>
  <c r="C140" i="71"/>
  <c r="C138" i="71"/>
  <c r="AB24" i="72"/>
  <c r="Q13" i="71"/>
  <c r="R13" i="71"/>
  <c r="S13" i="71"/>
  <c r="T13" i="71"/>
  <c r="U13" i="71"/>
  <c r="V13" i="71"/>
  <c r="W13" i="71"/>
  <c r="X13" i="71"/>
  <c r="Y13" i="71"/>
  <c r="Z13" i="71"/>
  <c r="AA13" i="71"/>
  <c r="AB13" i="71"/>
  <c r="Q5" i="71"/>
  <c r="R5" i="71"/>
  <c r="S5" i="71"/>
  <c r="T5" i="71"/>
  <c r="U5" i="71"/>
  <c r="V5" i="71"/>
  <c r="W5" i="71"/>
  <c r="Y5" i="71"/>
  <c r="Z5" i="71"/>
  <c r="AA5" i="71"/>
  <c r="Q6" i="71"/>
  <c r="R6" i="71"/>
  <c r="S6" i="71"/>
  <c r="S28" i="72"/>
  <c r="U6" i="71"/>
  <c r="V6" i="71"/>
  <c r="W6" i="71"/>
  <c r="W28" i="72"/>
  <c r="Y6" i="71"/>
  <c r="Z6" i="71"/>
  <c r="AA6" i="71"/>
  <c r="AA28" i="72"/>
  <c r="Q7" i="71"/>
  <c r="R7" i="71"/>
  <c r="S7" i="71"/>
  <c r="T7" i="71"/>
  <c r="U7" i="71"/>
  <c r="V7" i="71"/>
  <c r="W7" i="71"/>
  <c r="X7" i="71"/>
  <c r="Y7" i="71"/>
  <c r="Z7" i="71"/>
  <c r="AA7" i="71"/>
  <c r="AB7" i="71"/>
  <c r="Q8" i="71"/>
  <c r="R8" i="71"/>
  <c r="S8" i="71"/>
  <c r="T8" i="71"/>
  <c r="U8" i="71"/>
  <c r="V8" i="71"/>
  <c r="W8" i="71"/>
  <c r="X8" i="71"/>
  <c r="Y8" i="71"/>
  <c r="Z8" i="71"/>
  <c r="AA8" i="71"/>
  <c r="AB8" i="71"/>
  <c r="Q9" i="71"/>
  <c r="R9" i="71"/>
  <c r="S9" i="71"/>
  <c r="T9" i="71"/>
  <c r="U9" i="71"/>
  <c r="V9" i="71"/>
  <c r="W9" i="71"/>
  <c r="X9" i="71"/>
  <c r="Y9" i="71"/>
  <c r="Z9" i="71"/>
  <c r="AA9" i="71"/>
  <c r="AB9" i="71"/>
  <c r="Q10" i="71"/>
  <c r="R10" i="71"/>
  <c r="S10" i="71"/>
  <c r="T10" i="71"/>
  <c r="U10" i="71"/>
  <c r="V10" i="71"/>
  <c r="W10" i="71"/>
  <c r="X10" i="71"/>
  <c r="Y10" i="71"/>
  <c r="Z10" i="71"/>
  <c r="AA10" i="71"/>
  <c r="AB10" i="71"/>
  <c r="Q11" i="71"/>
  <c r="R11" i="71"/>
  <c r="S11" i="71"/>
  <c r="T11" i="71"/>
  <c r="U11" i="71"/>
  <c r="V11" i="71"/>
  <c r="W11" i="71"/>
  <c r="X11" i="71"/>
  <c r="Y11" i="71"/>
  <c r="Z11" i="71"/>
  <c r="AA11" i="71"/>
  <c r="AB11" i="71"/>
  <c r="IM1" i="70"/>
  <c r="IL1" i="70"/>
  <c r="IK1" i="70"/>
  <c r="IJ1" i="70"/>
  <c r="II1" i="70"/>
  <c r="IH1" i="70"/>
  <c r="IG1" i="70"/>
  <c r="IF1" i="70"/>
  <c r="IE1" i="70"/>
  <c r="ID1" i="70"/>
  <c r="IC1" i="70"/>
  <c r="IB1" i="70"/>
  <c r="A10" i="69"/>
  <c r="HE42" i="70"/>
  <c r="HE43" i="70" s="1"/>
  <c r="HF35" i="70" s="1"/>
  <c r="HF42" i="70"/>
  <c r="HG42" i="70"/>
  <c r="HH42" i="70"/>
  <c r="HI42" i="70"/>
  <c r="HM42" i="70"/>
  <c r="HL42" i="70"/>
  <c r="HK42" i="70"/>
  <c r="HJ42" i="70"/>
  <c r="A11" i="69" l="1"/>
  <c r="A12" i="69" s="1"/>
  <c r="A13" i="69" s="1"/>
  <c r="A14" i="69" s="1"/>
  <c r="A15" i="69" s="1"/>
  <c r="A16" i="69" s="1"/>
  <c r="A17" i="69" s="1"/>
  <c r="A18" i="69" s="1"/>
  <c r="A19" i="69" s="1"/>
  <c r="A20" i="69" s="1"/>
  <c r="A21" i="69" s="1"/>
  <c r="A22" i="69" s="1"/>
  <c r="A23" i="69" s="1"/>
  <c r="A24" i="69" s="1"/>
  <c r="A25" i="69" s="1"/>
  <c r="A26" i="69" s="1"/>
  <c r="A27" i="69" s="1"/>
  <c r="A28" i="69" s="1"/>
  <c r="A29" i="69" s="1"/>
  <c r="A30" i="69" s="1"/>
  <c r="A31" i="69" s="1"/>
  <c r="A32" i="69" s="1"/>
  <c r="A33" i="69" s="1"/>
  <c r="A34" i="69" s="1"/>
  <c r="A35" i="69" s="1"/>
  <c r="A36" i="69" s="1"/>
  <c r="A37" i="69" s="1"/>
  <c r="A38" i="69" s="1"/>
  <c r="A39" i="69" s="1"/>
  <c r="A40" i="69" s="1"/>
  <c r="A41" i="69" s="1"/>
  <c r="A42" i="69" s="1"/>
  <c r="A43" i="69" s="1"/>
  <c r="A44" i="69" s="1"/>
  <c r="A45" i="69" s="1"/>
  <c r="A46" i="69" s="1"/>
  <c r="A47" i="69" s="1"/>
  <c r="A48" i="69" s="1"/>
  <c r="V15" i="72"/>
  <c r="AB6" i="71"/>
  <c r="HF43" i="70"/>
  <c r="HG35" i="70" s="1"/>
  <c r="HG43" i="70" s="1"/>
  <c r="HH35" i="70" s="1"/>
  <c r="HH43" i="70" s="1"/>
  <c r="HI35" i="70" s="1"/>
  <c r="HI43" i="70" s="1"/>
  <c r="HJ35" i="70" s="1"/>
  <c r="HJ43" i="70" s="1"/>
  <c r="HK35" i="70" s="1"/>
  <c r="HK43" i="70" s="1"/>
  <c r="HL35" i="70" s="1"/>
  <c r="HL43" i="70" s="1"/>
  <c r="HM35" i="70" s="1"/>
  <c r="HM43" i="70" s="1"/>
  <c r="R15" i="72"/>
  <c r="Z28" i="72"/>
  <c r="Z40" i="72" s="1"/>
  <c r="X6" i="71"/>
  <c r="AA40" i="72"/>
  <c r="W40" i="72"/>
  <c r="S40" i="72"/>
  <c r="AA15" i="72"/>
  <c r="W15" i="72"/>
  <c r="S15" i="72"/>
  <c r="V28" i="72"/>
  <c r="V40" i="72" s="1"/>
  <c r="T6" i="71"/>
  <c r="T12" i="71" s="1"/>
  <c r="AB5" i="71"/>
  <c r="Z15" i="72"/>
  <c r="R28" i="72"/>
  <c r="R40" i="72" s="1"/>
  <c r="X5" i="71"/>
  <c r="D140" i="71"/>
  <c r="D139" i="71"/>
  <c r="D141" i="71"/>
  <c r="D138" i="71"/>
  <c r="D137" i="71"/>
  <c r="Y15" i="72"/>
  <c r="U15" i="72"/>
  <c r="Q15" i="72"/>
  <c r="Y28" i="72"/>
  <c r="Y40" i="72" s="1"/>
  <c r="U28" i="72"/>
  <c r="U40" i="72" s="1"/>
  <c r="Q28" i="72"/>
  <c r="Q40" i="72" s="1"/>
  <c r="X15" i="72"/>
  <c r="T15" i="72"/>
  <c r="P15" i="72"/>
  <c r="X28" i="72"/>
  <c r="X40" i="72" s="1"/>
  <c r="T28" i="72"/>
  <c r="T40" i="72" s="1"/>
  <c r="P28" i="72"/>
  <c r="P40" i="72" s="1"/>
  <c r="Y12" i="71"/>
  <c r="U12" i="71"/>
  <c r="Q12" i="71"/>
  <c r="Z12" i="71"/>
  <c r="V12" i="71"/>
  <c r="R12" i="71"/>
  <c r="AA12" i="71"/>
  <c r="W12" i="71"/>
  <c r="S12" i="71"/>
  <c r="AB12" i="71" l="1"/>
  <c r="X12" i="71"/>
  <c r="A4" i="73" l="1"/>
  <c r="A2" i="73"/>
  <c r="A1" i="73"/>
  <c r="A9" i="39" l="1"/>
  <c r="A10" i="39" s="1"/>
  <c r="A11" i="39" s="1"/>
  <c r="A12" i="39" s="1"/>
  <c r="A13" i="39" s="1"/>
  <c r="A14" i="39" s="1"/>
  <c r="A15" i="39" s="1"/>
  <c r="A16" i="39" s="1"/>
  <c r="A17" i="39" s="1"/>
  <c r="A18" i="39" s="1"/>
  <c r="A19" i="39" s="1"/>
  <c r="A20" i="39" s="1"/>
  <c r="A21" i="39" s="1"/>
  <c r="A22" i="39" s="1"/>
  <c r="A23" i="39" s="1"/>
  <c r="A24" i="39" s="1"/>
  <c r="A25" i="39" s="1"/>
  <c r="A26" i="39" s="1"/>
  <c r="A27" i="39" s="1"/>
  <c r="A28" i="39" s="1"/>
  <c r="A29" i="39" s="1"/>
  <c r="A30" i="39" s="1"/>
  <c r="A31" i="39" s="1"/>
  <c r="A32" i="39" s="1"/>
  <c r="A33" i="39" s="1"/>
  <c r="A34" i="39" s="1"/>
  <c r="E33" i="71"/>
  <c r="A35" i="39" l="1"/>
  <c r="A36" i="39" s="1"/>
  <c r="A1" i="39" l="1"/>
  <c r="A2" i="39"/>
  <c r="A4" i="39"/>
  <c r="E9" i="78" l="1"/>
  <c r="E8" i="78"/>
  <c r="D13" i="78"/>
  <c r="K122" i="71"/>
  <c r="K121" i="71"/>
  <c r="K120" i="71"/>
  <c r="K119" i="71"/>
  <c r="K118" i="71"/>
  <c r="K117" i="71"/>
  <c r="C119" i="71"/>
  <c r="C117" i="71" l="1"/>
  <c r="C121" i="71"/>
  <c r="C120" i="71"/>
  <c r="C118" i="71"/>
  <c r="C122" i="71"/>
  <c r="D14" i="78"/>
  <c r="D15" i="78"/>
  <c r="E7" i="78"/>
  <c r="C3" i="71"/>
  <c r="HC86" i="70"/>
  <c r="HK31" i="70"/>
  <c r="HL31" i="70"/>
  <c r="HM31" i="70"/>
  <c r="HJ31" i="70"/>
  <c r="A2" i="77"/>
  <c r="A4" i="77"/>
  <c r="A1" i="77"/>
  <c r="HC19" i="70"/>
  <c r="HC55" i="70" s="1"/>
  <c r="HC56" i="70" s="1"/>
  <c r="A4" i="56"/>
  <c r="A2" i="56"/>
  <c r="A1" i="56"/>
  <c r="A4" i="76"/>
  <c r="A4" i="33"/>
  <c r="A1" i="33"/>
  <c r="T39" i="33"/>
  <c r="D39" i="33"/>
  <c r="T36" i="33"/>
  <c r="D36" i="33"/>
  <c r="C36" i="33"/>
  <c r="D35" i="33"/>
  <c r="C35" i="33"/>
  <c r="D34" i="33"/>
  <c r="C34" i="33"/>
  <c r="D33" i="33"/>
  <c r="C33" i="33"/>
  <c r="D32" i="33"/>
  <c r="C32" i="33"/>
  <c r="D31" i="33"/>
  <c r="C31" i="33"/>
  <c r="D30" i="33"/>
  <c r="C30" i="33"/>
  <c r="E25" i="33"/>
  <c r="G25" i="33" s="1"/>
  <c r="D23" i="33"/>
  <c r="D26" i="33" s="1"/>
  <c r="C23" i="33"/>
  <c r="E22" i="33"/>
  <c r="E21" i="33"/>
  <c r="E20" i="33"/>
  <c r="E19" i="33"/>
  <c r="E18" i="33"/>
  <c r="E17" i="33"/>
  <c r="E16" i="33"/>
  <c r="E15" i="33"/>
  <c r="E14" i="33"/>
  <c r="E13" i="33"/>
  <c r="E12" i="33"/>
  <c r="E11" i="33"/>
  <c r="E10" i="33"/>
  <c r="A4" i="72"/>
  <c r="A2" i="72"/>
  <c r="A1" i="72"/>
  <c r="A2" i="76"/>
  <c r="A1" i="76"/>
  <c r="E35" i="76"/>
  <c r="J31" i="76"/>
  <c r="J29" i="76"/>
  <c r="K29" i="76" s="1"/>
  <c r="E29" i="76"/>
  <c r="J27" i="76"/>
  <c r="K27" i="76" s="1"/>
  <c r="E27" i="76"/>
  <c r="D25" i="76"/>
  <c r="J24" i="76"/>
  <c r="J23" i="76"/>
  <c r="J22" i="76"/>
  <c r="J21" i="76"/>
  <c r="J20" i="76"/>
  <c r="J19" i="76"/>
  <c r="J18" i="76"/>
  <c r="J17" i="76"/>
  <c r="D14" i="76"/>
  <c r="J13" i="76"/>
  <c r="E13" i="76"/>
  <c r="J12" i="76"/>
  <c r="K12" i="76" s="1"/>
  <c r="E12" i="76"/>
  <c r="J11" i="76"/>
  <c r="K11" i="76" s="1"/>
  <c r="E11" i="76"/>
  <c r="D42" i="76" l="1"/>
  <c r="E25" i="76"/>
  <c r="E14" i="76"/>
  <c r="J14" i="76"/>
  <c r="D16" i="78"/>
  <c r="D17" i="78" s="1"/>
  <c r="D18" i="78" s="1"/>
  <c r="C33" i="39" s="1"/>
  <c r="J25" i="76"/>
  <c r="J42" i="76" s="1"/>
  <c r="E36" i="76"/>
  <c r="E38" i="76" s="1"/>
  <c r="D37" i="33"/>
  <c r="D40" i="33" s="1"/>
  <c r="C37" i="33"/>
  <c r="C40" i="33" s="1"/>
  <c r="G39" i="33"/>
  <c r="R25" i="33"/>
  <c r="E23" i="33"/>
  <c r="K25" i="76"/>
  <c r="K13" i="76"/>
  <c r="K14" i="76" s="1"/>
  <c r="D36" i="76"/>
  <c r="HB1" i="70"/>
  <c r="HC1" i="70"/>
  <c r="HD1" i="70"/>
  <c r="HE1" i="70"/>
  <c r="HF1" i="70"/>
  <c r="HG1" i="70"/>
  <c r="HH1" i="70"/>
  <c r="HI1" i="70"/>
  <c r="HJ1" i="70"/>
  <c r="HK1" i="70"/>
  <c r="HL1" i="70"/>
  <c r="HM1" i="70"/>
  <c r="HB87" i="70"/>
  <c r="HC87" i="70"/>
  <c r="HD87" i="70"/>
  <c r="HE87" i="70"/>
  <c r="HF87" i="70"/>
  <c r="HG87" i="70"/>
  <c r="HH87" i="70"/>
  <c r="HI87" i="70"/>
  <c r="HJ87" i="70"/>
  <c r="HK87" i="70"/>
  <c r="HL87" i="70"/>
  <c r="HM87" i="70"/>
  <c r="HB67" i="70"/>
  <c r="HC67" i="70"/>
  <c r="HD67" i="70"/>
  <c r="HE67" i="70"/>
  <c r="HF67" i="70"/>
  <c r="HG67" i="70"/>
  <c r="HH67" i="70"/>
  <c r="HI67" i="70"/>
  <c r="HJ67" i="70"/>
  <c r="HK67" i="70"/>
  <c r="HL67" i="70"/>
  <c r="HM67" i="70"/>
  <c r="HB31" i="70"/>
  <c r="HC31" i="70"/>
  <c r="HD31" i="70"/>
  <c r="HE31" i="70"/>
  <c r="HF31" i="70"/>
  <c r="HG31" i="70"/>
  <c r="HH31" i="70"/>
  <c r="HI31" i="70"/>
  <c r="HB20" i="70"/>
  <c r="HC20" i="70"/>
  <c r="HD20" i="70"/>
  <c r="HE20" i="70"/>
  <c r="HF20" i="70"/>
  <c r="HG20" i="70"/>
  <c r="HH20" i="70"/>
  <c r="HI20" i="70"/>
  <c r="HJ20" i="70"/>
  <c r="HK20" i="70"/>
  <c r="HL20" i="70"/>
  <c r="HM20" i="70"/>
  <c r="HB11" i="70"/>
  <c r="HC11" i="70"/>
  <c r="HD11" i="70"/>
  <c r="HE11" i="70"/>
  <c r="HF11" i="70"/>
  <c r="HG11" i="70"/>
  <c r="HH11" i="70"/>
  <c r="HI11" i="70"/>
  <c r="HJ11" i="70"/>
  <c r="HK11" i="70"/>
  <c r="HL11" i="70"/>
  <c r="HM11" i="70"/>
  <c r="HM100" i="70" l="1"/>
  <c r="W25" i="33"/>
  <c r="V25" i="33"/>
  <c r="U25" i="33"/>
  <c r="C28" i="80"/>
  <c r="C26" i="79"/>
  <c r="HG100" i="70"/>
  <c r="HC100" i="70"/>
  <c r="HK100" i="70"/>
  <c r="HJ100" i="70"/>
  <c r="HF100" i="70"/>
  <c r="HB100" i="70"/>
  <c r="HI100" i="70"/>
  <c r="HE100" i="70"/>
  <c r="HL100" i="70"/>
  <c r="HH100" i="70"/>
  <c r="HD100" i="70"/>
  <c r="R39" i="33"/>
  <c r="U39" i="33" l="1"/>
  <c r="V39" i="33"/>
  <c r="W39" i="33"/>
  <c r="I29" i="80"/>
  <c r="D29" i="80"/>
  <c r="G29" i="80"/>
  <c r="F29" i="80"/>
  <c r="J29" i="80"/>
  <c r="E29" i="80"/>
  <c r="H29" i="80"/>
  <c r="H11" i="81" l="1"/>
  <c r="E11" i="81"/>
  <c r="I11" i="81"/>
  <c r="I14" i="81" s="1"/>
  <c r="G11" i="81"/>
  <c r="G14" i="81" s="1"/>
  <c r="F11" i="81"/>
  <c r="D11" i="81"/>
  <c r="E15" i="56"/>
  <c r="E13" i="56"/>
  <c r="J33" i="76"/>
  <c r="M33" i="76" s="1"/>
  <c r="C11" i="81"/>
  <c r="F35" i="80"/>
  <c r="G35" i="80"/>
  <c r="D35" i="80"/>
  <c r="H35" i="80"/>
  <c r="E30" i="80"/>
  <c r="E35" i="80"/>
  <c r="J35" i="80"/>
  <c r="I35" i="80"/>
  <c r="C17" i="81" l="1"/>
  <c r="C14" i="81"/>
  <c r="D17" i="81"/>
  <c r="D14" i="81"/>
  <c r="E17" i="81"/>
  <c r="E14" i="81"/>
  <c r="E11" i="56"/>
  <c r="G11" i="56" s="1"/>
  <c r="F17" i="81"/>
  <c r="F14" i="81"/>
  <c r="H17" i="81"/>
  <c r="H14" i="81"/>
  <c r="E14" i="56"/>
  <c r="I14" i="56" s="1"/>
  <c r="G17" i="81"/>
  <c r="E16" i="56"/>
  <c r="I17" i="81"/>
  <c r="E12" i="56"/>
  <c r="G12" i="56" s="1"/>
  <c r="D12" i="81"/>
  <c r="D18" i="81" s="1"/>
  <c r="E10" i="56"/>
  <c r="I13" i="56"/>
  <c r="G13" i="56"/>
  <c r="I15" i="56"/>
  <c r="G15" i="56"/>
  <c r="E36" i="80"/>
  <c r="I10" i="56"/>
  <c r="G10" i="56"/>
  <c r="I16" i="56"/>
  <c r="G16" i="56"/>
  <c r="I11" i="56"/>
  <c r="I18" i="66"/>
  <c r="H18" i="66"/>
  <c r="G18" i="66"/>
  <c r="F18" i="66"/>
  <c r="E18" i="66"/>
  <c r="D18" i="66"/>
  <c r="D11" i="39" s="1"/>
  <c r="G14" i="56" l="1"/>
  <c r="I12" i="56"/>
  <c r="C10" i="66"/>
  <c r="C11" i="66"/>
  <c r="C15" i="66"/>
  <c r="GQ1" i="70" l="1"/>
  <c r="GR1" i="70"/>
  <c r="GS1" i="70"/>
  <c r="GT1" i="70"/>
  <c r="GU1" i="70"/>
  <c r="GV1" i="70"/>
  <c r="GW1" i="70"/>
  <c r="GX1" i="70"/>
  <c r="GY1" i="70"/>
  <c r="GZ1" i="70"/>
  <c r="HA1" i="70"/>
  <c r="HN1" i="70"/>
  <c r="HO1" i="70"/>
  <c r="HP1" i="70"/>
  <c r="HQ1" i="70"/>
  <c r="HR1" i="70"/>
  <c r="HS1" i="70"/>
  <c r="HT1" i="70"/>
  <c r="HU1" i="70"/>
  <c r="HV1" i="70"/>
  <c r="HW1" i="70"/>
  <c r="HX1" i="70"/>
  <c r="HY1" i="70"/>
  <c r="HZ1" i="70"/>
  <c r="IA1" i="70"/>
  <c r="GP1" i="70"/>
  <c r="GP87" i="70" l="1"/>
  <c r="GQ87" i="70"/>
  <c r="GR87" i="70"/>
  <c r="GS87" i="70"/>
  <c r="GT87" i="70"/>
  <c r="GU87" i="70"/>
  <c r="GV87" i="70"/>
  <c r="GW87" i="70"/>
  <c r="GX87" i="70"/>
  <c r="GY87" i="70"/>
  <c r="GZ87" i="70"/>
  <c r="HA87" i="70"/>
  <c r="GZ67" i="70"/>
  <c r="HA67" i="70"/>
  <c r="GU67" i="70"/>
  <c r="GV67" i="70"/>
  <c r="GW67" i="70"/>
  <c r="GX67" i="70"/>
  <c r="GY67" i="70"/>
  <c r="GP67" i="70"/>
  <c r="GQ67" i="70"/>
  <c r="GR67" i="70"/>
  <c r="GS67" i="70"/>
  <c r="GT67" i="70"/>
  <c r="GP100" i="70" l="1"/>
  <c r="HA100" i="70"/>
  <c r="GZ100" i="70"/>
  <c r="GY100" i="70"/>
  <c r="GX100" i="70"/>
  <c r="GW100" i="70"/>
  <c r="GV100" i="70"/>
  <c r="GU100" i="70"/>
  <c r="GT100" i="70"/>
  <c r="GS100" i="70"/>
  <c r="GR100" i="70"/>
  <c r="GQ100" i="70" l="1"/>
  <c r="F31" i="70" l="1"/>
  <c r="G31" i="70"/>
  <c r="H31" i="70"/>
  <c r="I31" i="70"/>
  <c r="J31" i="70"/>
  <c r="K31" i="70"/>
  <c r="L31" i="70"/>
  <c r="M31" i="70"/>
  <c r="N31" i="70"/>
  <c r="O31" i="70"/>
  <c r="P31" i="70"/>
  <c r="Q31" i="70"/>
  <c r="R31" i="70"/>
  <c r="S31" i="70"/>
  <c r="T31" i="70"/>
  <c r="U31" i="70"/>
  <c r="V31" i="70"/>
  <c r="W31" i="70"/>
  <c r="X31" i="70"/>
  <c r="Y31" i="70"/>
  <c r="Z31" i="70"/>
  <c r="AA31" i="70"/>
  <c r="AB31" i="70"/>
  <c r="AC31" i="70"/>
  <c r="AD31" i="70"/>
  <c r="AE31" i="70"/>
  <c r="AF31" i="70"/>
  <c r="AG31" i="70"/>
  <c r="AH31" i="70"/>
  <c r="AI31" i="70"/>
  <c r="AJ31" i="70"/>
  <c r="AK31" i="70"/>
  <c r="AL31" i="70"/>
  <c r="AM31" i="70"/>
  <c r="AN31" i="70"/>
  <c r="AO31" i="70"/>
  <c r="AP31" i="70"/>
  <c r="AQ31" i="70"/>
  <c r="AR31" i="70"/>
  <c r="AS31" i="70"/>
  <c r="AT31" i="70"/>
  <c r="AU31" i="70"/>
  <c r="AV31" i="70"/>
  <c r="AW31" i="70"/>
  <c r="AX31" i="70"/>
  <c r="AY31" i="70"/>
  <c r="AZ31" i="70"/>
  <c r="BA31" i="70"/>
  <c r="BB31" i="70"/>
  <c r="BC31" i="70"/>
  <c r="BD31" i="70"/>
  <c r="BE31" i="70"/>
  <c r="BF31" i="70"/>
  <c r="BG31" i="70"/>
  <c r="BH31" i="70"/>
  <c r="BI31" i="70"/>
  <c r="BJ31" i="70"/>
  <c r="BK31" i="70"/>
  <c r="BL31" i="70"/>
  <c r="BM31" i="70"/>
  <c r="BN31" i="70"/>
  <c r="BO31" i="70"/>
  <c r="BP31" i="70"/>
  <c r="BQ31" i="70"/>
  <c r="BR31" i="70"/>
  <c r="BS31" i="70"/>
  <c r="BT31" i="70"/>
  <c r="BU31" i="70"/>
  <c r="BV31" i="70"/>
  <c r="BW31" i="70"/>
  <c r="BX31" i="70"/>
  <c r="BY31" i="70"/>
  <c r="BZ31" i="70"/>
  <c r="CA31" i="70"/>
  <c r="CB31" i="70"/>
  <c r="CC31" i="70"/>
  <c r="CD31" i="70"/>
  <c r="CE31" i="70"/>
  <c r="CF31" i="70"/>
  <c r="CG31" i="70"/>
  <c r="CH31" i="70"/>
  <c r="CI31" i="70"/>
  <c r="CJ31" i="70"/>
  <c r="CK31" i="70"/>
  <c r="CL31" i="70"/>
  <c r="CM31" i="70"/>
  <c r="CN31" i="70"/>
  <c r="CO31" i="70"/>
  <c r="CP31" i="70"/>
  <c r="CQ31" i="70"/>
  <c r="CR31" i="70"/>
  <c r="CS31" i="70"/>
  <c r="CT31" i="70"/>
  <c r="CU31" i="70"/>
  <c r="CV31" i="70"/>
  <c r="CW31" i="70"/>
  <c r="CX31" i="70"/>
  <c r="CY31" i="70"/>
  <c r="CZ31" i="70"/>
  <c r="DA31" i="70"/>
  <c r="DB31" i="70"/>
  <c r="DC31" i="70"/>
  <c r="DD31" i="70"/>
  <c r="DE31" i="70"/>
  <c r="DF31" i="70"/>
  <c r="DG31" i="70"/>
  <c r="DH31" i="70"/>
  <c r="DI31" i="70"/>
  <c r="DJ31" i="70"/>
  <c r="DK31" i="70"/>
  <c r="DL31" i="70"/>
  <c r="DM31" i="70"/>
  <c r="DN31" i="70"/>
  <c r="DO31" i="70"/>
  <c r="DP31" i="70"/>
  <c r="DQ31" i="70"/>
  <c r="D31" i="70"/>
  <c r="D32" i="70" s="1"/>
  <c r="E24" i="70" s="1"/>
  <c r="E25" i="70" s="1"/>
  <c r="E31" i="70" s="1"/>
  <c r="GP31" i="70"/>
  <c r="GQ31" i="70"/>
  <c r="GR31" i="70"/>
  <c r="GS31" i="70"/>
  <c r="GT31" i="70"/>
  <c r="GU31" i="70"/>
  <c r="GV31" i="70"/>
  <c r="GW31" i="70"/>
  <c r="GX31" i="70"/>
  <c r="GY31" i="70"/>
  <c r="GZ31" i="70"/>
  <c r="HA31" i="70"/>
  <c r="GO31" i="70"/>
  <c r="GP20" i="70"/>
  <c r="GQ20" i="70"/>
  <c r="GR20" i="70"/>
  <c r="GS20" i="70"/>
  <c r="GT20" i="70"/>
  <c r="GU20" i="70"/>
  <c r="GV20" i="70"/>
  <c r="GW20" i="70"/>
  <c r="GX20" i="70"/>
  <c r="GY20" i="70"/>
  <c r="GZ20" i="70"/>
  <c r="HA20" i="70"/>
  <c r="GP11" i="70"/>
  <c r="GQ11" i="70"/>
  <c r="GR11" i="70"/>
  <c r="GS11" i="70"/>
  <c r="GT11" i="70"/>
  <c r="GU11" i="70"/>
  <c r="GV11" i="70"/>
  <c r="GW11" i="70"/>
  <c r="GX11" i="70"/>
  <c r="GY11" i="70"/>
  <c r="GZ11" i="70"/>
  <c r="HA11" i="70"/>
  <c r="C103" i="71"/>
  <c r="C102" i="71"/>
  <c r="C101" i="71"/>
  <c r="C100" i="71"/>
  <c r="C99" i="71"/>
  <c r="C98" i="71"/>
  <c r="E32" i="70" l="1"/>
  <c r="F24" i="70" s="1"/>
  <c r="F32" i="70" s="1"/>
  <c r="G24" i="70" s="1"/>
  <c r="G32" i="70" s="1"/>
  <c r="H24" i="70" s="1"/>
  <c r="H32" i="70" s="1"/>
  <c r="I24" i="70" s="1"/>
  <c r="I32" i="70" s="1"/>
  <c r="J24" i="70" s="1"/>
  <c r="J32" i="70" s="1"/>
  <c r="K24" i="70" s="1"/>
  <c r="K32" i="70" s="1"/>
  <c r="L24" i="70" s="1"/>
  <c r="L32" i="70" s="1"/>
  <c r="M24" i="70" s="1"/>
  <c r="M32" i="70" s="1"/>
  <c r="N24" i="70" s="1"/>
  <c r="N32" i="70" s="1"/>
  <c r="O24" i="70" s="1"/>
  <c r="O32" i="70" s="1"/>
  <c r="P24" i="70" s="1"/>
  <c r="P32" i="70" s="1"/>
  <c r="Q24" i="70" s="1"/>
  <c r="Q32" i="70" s="1"/>
  <c r="R24" i="70" s="1"/>
  <c r="R32" i="70" s="1"/>
  <c r="S24" i="70" s="1"/>
  <c r="S32" i="70" s="1"/>
  <c r="T24" i="70" s="1"/>
  <c r="T32" i="70" s="1"/>
  <c r="U24" i="70" s="1"/>
  <c r="U32" i="70" s="1"/>
  <c r="V24" i="70" s="1"/>
  <c r="V32" i="70" s="1"/>
  <c r="W24" i="70" s="1"/>
  <c r="W32" i="70" s="1"/>
  <c r="X24" i="70" s="1"/>
  <c r="X32" i="70" s="1"/>
  <c r="Y24" i="70" s="1"/>
  <c r="Y32" i="70" s="1"/>
  <c r="Z24" i="70" s="1"/>
  <c r="Z32" i="70" s="1"/>
  <c r="AA24" i="70" s="1"/>
  <c r="AA32" i="70" s="1"/>
  <c r="AB24" i="70" s="1"/>
  <c r="AB32" i="70" s="1"/>
  <c r="AC24" i="70" s="1"/>
  <c r="AC32" i="70" s="1"/>
  <c r="AD24" i="70" s="1"/>
  <c r="AD32" i="70" s="1"/>
  <c r="AE24" i="70" s="1"/>
  <c r="AE32" i="70" s="1"/>
  <c r="AF24" i="70" s="1"/>
  <c r="AF32" i="70" s="1"/>
  <c r="AG24" i="70" s="1"/>
  <c r="AG32" i="70" s="1"/>
  <c r="AH24" i="70" s="1"/>
  <c r="AH32" i="70" s="1"/>
  <c r="AI24" i="70" s="1"/>
  <c r="AI32" i="70" s="1"/>
  <c r="AJ24" i="70" s="1"/>
  <c r="AJ32" i="70" s="1"/>
  <c r="AK24" i="70" s="1"/>
  <c r="AK32" i="70" s="1"/>
  <c r="AL24" i="70" s="1"/>
  <c r="AL32" i="70" s="1"/>
  <c r="AM24" i="70" s="1"/>
  <c r="AM32" i="70" s="1"/>
  <c r="AN24" i="70" s="1"/>
  <c r="AN32" i="70" s="1"/>
  <c r="AO24" i="70" s="1"/>
  <c r="AO32" i="70" s="1"/>
  <c r="AP24" i="70" s="1"/>
  <c r="AP32" i="70" s="1"/>
  <c r="AQ24" i="70" s="1"/>
  <c r="AQ32" i="70" s="1"/>
  <c r="AR24" i="70" s="1"/>
  <c r="AR32" i="70" s="1"/>
  <c r="AS24" i="70" s="1"/>
  <c r="AS32" i="70" s="1"/>
  <c r="AT24" i="70" s="1"/>
  <c r="AT32" i="70" s="1"/>
  <c r="AU24" i="70" s="1"/>
  <c r="AU32" i="70" s="1"/>
  <c r="AV24" i="70" s="1"/>
  <c r="AV32" i="70" s="1"/>
  <c r="AW24" i="70" s="1"/>
  <c r="AW32" i="70" s="1"/>
  <c r="AX24" i="70" s="1"/>
  <c r="AX32" i="70" s="1"/>
  <c r="AY24" i="70" s="1"/>
  <c r="AY32" i="70" s="1"/>
  <c r="AZ24" i="70" s="1"/>
  <c r="AZ32" i="70" s="1"/>
  <c r="BA24" i="70" s="1"/>
  <c r="BA32" i="70" s="1"/>
  <c r="BB24" i="70" s="1"/>
  <c r="BB32" i="70" s="1"/>
  <c r="BC24" i="70" s="1"/>
  <c r="BC32" i="70" s="1"/>
  <c r="BD24" i="70" s="1"/>
  <c r="BD32" i="70" s="1"/>
  <c r="BE24" i="70" s="1"/>
  <c r="BE32" i="70" s="1"/>
  <c r="BF24" i="70" s="1"/>
  <c r="BF32" i="70" s="1"/>
  <c r="BG24" i="70" s="1"/>
  <c r="BG32" i="70" s="1"/>
  <c r="BH24" i="70" s="1"/>
  <c r="BH32" i="70" s="1"/>
  <c r="BI24" i="70" s="1"/>
  <c r="BI32" i="70" s="1"/>
  <c r="BJ24" i="70" s="1"/>
  <c r="BJ32" i="70" s="1"/>
  <c r="BK24" i="70" s="1"/>
  <c r="BK32" i="70" s="1"/>
  <c r="BL24" i="70" s="1"/>
  <c r="BL32" i="70" s="1"/>
  <c r="BM24" i="70" s="1"/>
  <c r="BM32" i="70" s="1"/>
  <c r="BN24" i="70" s="1"/>
  <c r="BN32" i="70" s="1"/>
  <c r="BO24" i="70" s="1"/>
  <c r="BO32" i="70" s="1"/>
  <c r="BP24" i="70" s="1"/>
  <c r="BP32" i="70" s="1"/>
  <c r="BQ24" i="70" s="1"/>
  <c r="BQ32" i="70" s="1"/>
  <c r="BR24" i="70" s="1"/>
  <c r="BR32" i="70" s="1"/>
  <c r="BS24" i="70" s="1"/>
  <c r="BS32" i="70" s="1"/>
  <c r="BT24" i="70" s="1"/>
  <c r="BT32" i="70" s="1"/>
  <c r="BU24" i="70" s="1"/>
  <c r="BU32" i="70" s="1"/>
  <c r="BV24" i="70" s="1"/>
  <c r="BV32" i="70" s="1"/>
  <c r="BW24" i="70" s="1"/>
  <c r="BW32" i="70" s="1"/>
  <c r="BX24" i="70" s="1"/>
  <c r="BX32" i="70" s="1"/>
  <c r="BY24" i="70" s="1"/>
  <c r="BY32" i="70" s="1"/>
  <c r="BZ24" i="70" s="1"/>
  <c r="BZ32" i="70" s="1"/>
  <c r="CA24" i="70" s="1"/>
  <c r="CA32" i="70" s="1"/>
  <c r="CB24" i="70" s="1"/>
  <c r="CB32" i="70" s="1"/>
  <c r="CC24" i="70" s="1"/>
  <c r="CC32" i="70" s="1"/>
  <c r="CD24" i="70" s="1"/>
  <c r="CD32" i="70" s="1"/>
  <c r="CE24" i="70" s="1"/>
  <c r="CE32" i="70" s="1"/>
  <c r="CF24" i="70" s="1"/>
  <c r="CF32" i="70" s="1"/>
  <c r="CG24" i="70" s="1"/>
  <c r="CG32" i="70" s="1"/>
  <c r="CH24" i="70" s="1"/>
  <c r="CH32" i="70" s="1"/>
  <c r="CI24" i="70" s="1"/>
  <c r="CI32" i="70" s="1"/>
  <c r="CJ24" i="70" s="1"/>
  <c r="CJ32" i="70" s="1"/>
  <c r="CK24" i="70" s="1"/>
  <c r="CK32" i="70" s="1"/>
  <c r="CL24" i="70" s="1"/>
  <c r="CL32" i="70" s="1"/>
  <c r="CM24" i="70" s="1"/>
  <c r="CM32" i="70" s="1"/>
  <c r="CN24" i="70" s="1"/>
  <c r="CN32" i="70" s="1"/>
  <c r="CO24" i="70" s="1"/>
  <c r="CO32" i="70" s="1"/>
  <c r="CP24" i="70" s="1"/>
  <c r="CP32" i="70" s="1"/>
  <c r="CQ24" i="70" s="1"/>
  <c r="CQ32" i="70" s="1"/>
  <c r="CR24" i="70" s="1"/>
  <c r="CR32" i="70" s="1"/>
  <c r="CS24" i="70" s="1"/>
  <c r="CS32" i="70" s="1"/>
  <c r="CT24" i="70" s="1"/>
  <c r="CT32" i="70" s="1"/>
  <c r="CU24" i="70" s="1"/>
  <c r="CU32" i="70" s="1"/>
  <c r="K12" i="66" l="1"/>
  <c r="J12" i="66"/>
  <c r="C8" i="73" l="1"/>
  <c r="D8" i="73" s="1"/>
  <c r="E8" i="73" s="1"/>
  <c r="F8" i="73" s="1"/>
  <c r="G8" i="73" s="1"/>
  <c r="H8" i="73" s="1"/>
  <c r="I8" i="73" s="1"/>
  <c r="J8" i="73" s="1"/>
  <c r="K8" i="73" s="1"/>
  <c r="L8" i="73" s="1"/>
  <c r="M8" i="73" s="1"/>
  <c r="N8" i="73" s="1"/>
  <c r="O8" i="73" s="1"/>
  <c r="C7" i="72"/>
  <c r="D7" i="72" s="1"/>
  <c r="E7" i="72" s="1"/>
  <c r="F7" i="72" s="1"/>
  <c r="G7" i="72" s="1"/>
  <c r="H7" i="72" s="1"/>
  <c r="I7" i="72" s="1"/>
  <c r="J7" i="72" s="1"/>
  <c r="K7" i="72" s="1"/>
  <c r="L7" i="72" s="1"/>
  <c r="M7" i="72" s="1"/>
  <c r="N7" i="72" s="1"/>
  <c r="O7" i="72" s="1"/>
  <c r="D122" i="71"/>
  <c r="E122" i="71" s="1"/>
  <c r="F122" i="71" s="1"/>
  <c r="G122" i="71" s="1"/>
  <c r="H122" i="71" s="1"/>
  <c r="I122" i="71" s="1"/>
  <c r="J122" i="71" s="1"/>
  <c r="L122" i="71" s="1"/>
  <c r="M122" i="71" s="1"/>
  <c r="N122" i="71" s="1"/>
  <c r="O122" i="71" s="1"/>
  <c r="P122" i="71" s="1"/>
  <c r="D121" i="71"/>
  <c r="E121" i="71" s="1"/>
  <c r="F121" i="71" s="1"/>
  <c r="G121" i="71" s="1"/>
  <c r="H121" i="71" s="1"/>
  <c r="I121" i="71" s="1"/>
  <c r="J121" i="71" s="1"/>
  <c r="L121" i="71" s="1"/>
  <c r="M121" i="71" s="1"/>
  <c r="N121" i="71" s="1"/>
  <c r="O121" i="71" s="1"/>
  <c r="P121" i="71" s="1"/>
  <c r="D120" i="71"/>
  <c r="E120" i="71" s="1"/>
  <c r="F120" i="71" s="1"/>
  <c r="G120" i="71" s="1"/>
  <c r="H120" i="71" s="1"/>
  <c r="I120" i="71" s="1"/>
  <c r="J120" i="71" s="1"/>
  <c r="L120" i="71" s="1"/>
  <c r="M120" i="71" s="1"/>
  <c r="N120" i="71" s="1"/>
  <c r="O120" i="71" s="1"/>
  <c r="P120" i="71" s="1"/>
  <c r="D119" i="71"/>
  <c r="E119" i="71" s="1"/>
  <c r="F119" i="71" s="1"/>
  <c r="G119" i="71" s="1"/>
  <c r="H119" i="71" s="1"/>
  <c r="I119" i="71" s="1"/>
  <c r="J119" i="71" s="1"/>
  <c r="L119" i="71" s="1"/>
  <c r="M119" i="71" s="1"/>
  <c r="N119" i="71" s="1"/>
  <c r="O119" i="71" s="1"/>
  <c r="P119" i="71" s="1"/>
  <c r="D118" i="71"/>
  <c r="E118" i="71" s="1"/>
  <c r="F118" i="71" s="1"/>
  <c r="G118" i="71" s="1"/>
  <c r="H118" i="71" s="1"/>
  <c r="I118" i="71" s="1"/>
  <c r="J118" i="71" s="1"/>
  <c r="L118" i="71" s="1"/>
  <c r="M118" i="71" s="1"/>
  <c r="N118" i="71" s="1"/>
  <c r="O118" i="71" s="1"/>
  <c r="P118" i="71" s="1"/>
  <c r="D117" i="71"/>
  <c r="E117" i="71" s="1"/>
  <c r="F117" i="71" s="1"/>
  <c r="G117" i="71" s="1"/>
  <c r="H117" i="71" s="1"/>
  <c r="I117" i="71" s="1"/>
  <c r="J117" i="71" s="1"/>
  <c r="L117" i="71" s="1"/>
  <c r="M117" i="71" s="1"/>
  <c r="N117" i="71" s="1"/>
  <c r="O117" i="71" s="1"/>
  <c r="P117" i="71" s="1"/>
  <c r="D116" i="71"/>
  <c r="D103" i="71"/>
  <c r="D102" i="71"/>
  <c r="D101" i="71"/>
  <c r="D100" i="71"/>
  <c r="D99" i="71"/>
  <c r="D98" i="71"/>
  <c r="D97" i="71"/>
  <c r="D83" i="71"/>
  <c r="D82" i="71"/>
  <c r="D81" i="71"/>
  <c r="D80" i="71"/>
  <c r="D79" i="71"/>
  <c r="D78" i="71"/>
  <c r="D77" i="71"/>
  <c r="F33" i="71"/>
  <c r="G33" i="71" s="1"/>
  <c r="H33" i="71" s="1"/>
  <c r="I33" i="71" s="1"/>
  <c r="J33" i="71" s="1"/>
  <c r="D33" i="71"/>
  <c r="F32" i="71"/>
  <c r="G32" i="71" s="1"/>
  <c r="H32" i="71" s="1"/>
  <c r="I32" i="71" s="1"/>
  <c r="J32" i="71" s="1"/>
  <c r="K32" i="71" s="1"/>
  <c r="L32" i="71" s="1"/>
  <c r="M32" i="71" s="1"/>
  <c r="N32" i="71" s="1"/>
  <c r="O32" i="71" s="1"/>
  <c r="P32" i="71" s="1"/>
  <c r="F31" i="71"/>
  <c r="G31" i="71" s="1"/>
  <c r="H31" i="71" s="1"/>
  <c r="I31" i="71" s="1"/>
  <c r="J31" i="71" s="1"/>
  <c r="K31" i="71" s="1"/>
  <c r="L31" i="71" s="1"/>
  <c r="M31" i="71" s="1"/>
  <c r="N31" i="71" s="1"/>
  <c r="O31" i="71" s="1"/>
  <c r="P31" i="71" s="1"/>
  <c r="C20" i="71"/>
  <c r="D19" i="71"/>
  <c r="E19" i="71" s="1"/>
  <c r="F19" i="71" s="1"/>
  <c r="G19" i="71" s="1"/>
  <c r="D18" i="71"/>
  <c r="D17" i="71"/>
  <c r="E17" i="71" s="1"/>
  <c r="D16" i="71"/>
  <c r="D3" i="71"/>
  <c r="E3" i="71" s="1"/>
  <c r="F3" i="71" s="1"/>
  <c r="G3" i="71" s="1"/>
  <c r="H3" i="71" s="1"/>
  <c r="I3" i="71" s="1"/>
  <c r="J3" i="71" s="1"/>
  <c r="K3" i="71" s="1"/>
  <c r="L3" i="71" s="1"/>
  <c r="M3" i="71" s="1"/>
  <c r="N3" i="71" s="1"/>
  <c r="O3" i="71" s="1"/>
  <c r="P3" i="71" s="1"/>
  <c r="Q3" i="71" s="1"/>
  <c r="R3" i="71" s="1"/>
  <c r="S3" i="71" s="1"/>
  <c r="T3" i="71" s="1"/>
  <c r="U3" i="71" s="1"/>
  <c r="V3" i="71" s="1"/>
  <c r="W3" i="71" s="1"/>
  <c r="X3" i="71" s="1"/>
  <c r="Y3" i="71" s="1"/>
  <c r="Z3" i="71" s="1"/>
  <c r="AA3" i="71" s="1"/>
  <c r="AB3" i="71" s="1"/>
  <c r="BZ96" i="70"/>
  <c r="CA91" i="70" s="1"/>
  <c r="D96" i="70"/>
  <c r="E91" i="70" s="1"/>
  <c r="BS91" i="70"/>
  <c r="BS96" i="70" s="1"/>
  <c r="BT91" i="70" s="1"/>
  <c r="GO87" i="70"/>
  <c r="GN87" i="70"/>
  <c r="GM87" i="70"/>
  <c r="GL87" i="70"/>
  <c r="GK87" i="70"/>
  <c r="GJ87" i="70"/>
  <c r="GI87" i="70"/>
  <c r="GH87" i="70"/>
  <c r="GG87" i="70"/>
  <c r="GF87" i="70"/>
  <c r="GE87" i="70"/>
  <c r="GD87" i="70"/>
  <c r="GC87" i="70"/>
  <c r="GB87" i="70"/>
  <c r="GA87" i="70"/>
  <c r="FZ87" i="70"/>
  <c r="FY87" i="70"/>
  <c r="FX87" i="70"/>
  <c r="FW87" i="70"/>
  <c r="FV87" i="70"/>
  <c r="FU87" i="70"/>
  <c r="FT87" i="70"/>
  <c r="FS87" i="70"/>
  <c r="FR87" i="70"/>
  <c r="FQ87" i="70"/>
  <c r="FP87" i="70"/>
  <c r="FO87" i="70"/>
  <c r="FN87" i="70"/>
  <c r="FM87" i="70"/>
  <c r="FL87" i="70"/>
  <c r="FK87" i="70"/>
  <c r="FJ87" i="70"/>
  <c r="FI87" i="70"/>
  <c r="FH87" i="70"/>
  <c r="FG87" i="70"/>
  <c r="FF87" i="70"/>
  <c r="FE87" i="70"/>
  <c r="FD87" i="70"/>
  <c r="FC87" i="70"/>
  <c r="FB87" i="70"/>
  <c r="FA87" i="70"/>
  <c r="EZ87" i="70"/>
  <c r="EY87" i="70"/>
  <c r="EX87" i="70"/>
  <c r="EW87" i="70"/>
  <c r="EV87" i="70"/>
  <c r="EU87" i="70"/>
  <c r="ET87" i="70"/>
  <c r="ES87" i="70"/>
  <c r="ER87" i="70"/>
  <c r="EQ87" i="70"/>
  <c r="EP87" i="70"/>
  <c r="EO87" i="70"/>
  <c r="EN87" i="70"/>
  <c r="EM87" i="70"/>
  <c r="EL87" i="70"/>
  <c r="EK87" i="70"/>
  <c r="EJ87" i="70"/>
  <c r="EI87" i="70"/>
  <c r="EH87" i="70"/>
  <c r="EG87" i="70"/>
  <c r="EF87" i="70"/>
  <c r="EE87" i="70"/>
  <c r="ED87" i="70"/>
  <c r="EC87" i="70"/>
  <c r="EB87" i="70"/>
  <c r="EA87" i="70"/>
  <c r="DZ87" i="70"/>
  <c r="DY87" i="70"/>
  <c r="DX87" i="70"/>
  <c r="DW87" i="70"/>
  <c r="DV87" i="70"/>
  <c r="DU87" i="70"/>
  <c r="DT87" i="70"/>
  <c r="DS87" i="70"/>
  <c r="DR87" i="70"/>
  <c r="DQ87" i="70"/>
  <c r="DP87" i="70"/>
  <c r="DO87" i="70"/>
  <c r="DN87" i="70"/>
  <c r="DM87" i="70"/>
  <c r="DL87" i="70"/>
  <c r="DK87" i="70"/>
  <c r="DJ87" i="70"/>
  <c r="DI87" i="70"/>
  <c r="DH87" i="70"/>
  <c r="DG87" i="70"/>
  <c r="DF87" i="70"/>
  <c r="DE87" i="70"/>
  <c r="DD87" i="70"/>
  <c r="DC87" i="70"/>
  <c r="DB87" i="70"/>
  <c r="DA87" i="70"/>
  <c r="CZ87" i="70"/>
  <c r="CY87" i="70"/>
  <c r="CX87" i="70"/>
  <c r="CW87" i="70"/>
  <c r="CV87" i="70"/>
  <c r="CU87" i="70"/>
  <c r="CT87" i="70"/>
  <c r="CS87" i="70"/>
  <c r="CR87" i="70"/>
  <c r="CQ87" i="70"/>
  <c r="CP87" i="70"/>
  <c r="CO87" i="70"/>
  <c r="CN87" i="70"/>
  <c r="CM87" i="70"/>
  <c r="CL87" i="70"/>
  <c r="CK87" i="70"/>
  <c r="CJ87" i="70"/>
  <c r="CI87" i="70"/>
  <c r="CH87" i="70"/>
  <c r="CG87" i="70"/>
  <c r="CF87" i="70"/>
  <c r="CE87" i="70"/>
  <c r="CD87" i="70"/>
  <c r="CC87" i="70"/>
  <c r="CB87" i="70"/>
  <c r="CA87" i="70"/>
  <c r="BZ87" i="70"/>
  <c r="BY87" i="70"/>
  <c r="BX87" i="70"/>
  <c r="BW87" i="70"/>
  <c r="BV87" i="70"/>
  <c r="BU87" i="70"/>
  <c r="BT87" i="70"/>
  <c r="BS87" i="70"/>
  <c r="BR87" i="70"/>
  <c r="BQ87" i="70"/>
  <c r="BP87" i="70"/>
  <c r="BO87" i="70"/>
  <c r="BN87" i="70"/>
  <c r="BM87" i="70"/>
  <c r="BL87" i="70"/>
  <c r="BK87" i="70"/>
  <c r="BJ87" i="70"/>
  <c r="BI87" i="70"/>
  <c r="BH87" i="70"/>
  <c r="BG87" i="70"/>
  <c r="BF87" i="70"/>
  <c r="BE87" i="70"/>
  <c r="BD87" i="70"/>
  <c r="BC87" i="70"/>
  <c r="BB87" i="70"/>
  <c r="BA87" i="70"/>
  <c r="AZ87" i="70"/>
  <c r="AY87" i="70"/>
  <c r="AX87" i="70"/>
  <c r="AW87" i="70"/>
  <c r="AV87" i="70"/>
  <c r="AU87" i="70"/>
  <c r="AT87" i="70"/>
  <c r="AS87" i="70"/>
  <c r="AR87" i="70"/>
  <c r="AQ87" i="70"/>
  <c r="AP87" i="70"/>
  <c r="AO87" i="70"/>
  <c r="AN87" i="70"/>
  <c r="AM87" i="70"/>
  <c r="AL87" i="70"/>
  <c r="AK87" i="70"/>
  <c r="AJ87" i="70"/>
  <c r="AI87" i="70"/>
  <c r="AH87" i="70"/>
  <c r="AG87" i="70"/>
  <c r="AF87" i="70"/>
  <c r="AE87" i="70"/>
  <c r="AD87" i="70"/>
  <c r="AC87" i="70"/>
  <c r="AB87" i="70"/>
  <c r="AA87" i="70"/>
  <c r="Z87" i="70"/>
  <c r="Y87" i="70"/>
  <c r="X87" i="70"/>
  <c r="W87" i="70"/>
  <c r="V87" i="70"/>
  <c r="U87" i="70"/>
  <c r="T87" i="70"/>
  <c r="S87" i="70"/>
  <c r="R87" i="70"/>
  <c r="Q87" i="70"/>
  <c r="P87" i="70"/>
  <c r="O87" i="70"/>
  <c r="N87" i="70"/>
  <c r="M87" i="70"/>
  <c r="L87" i="70"/>
  <c r="K87" i="70"/>
  <c r="J87" i="70"/>
  <c r="I87" i="70"/>
  <c r="H87" i="70"/>
  <c r="G87" i="70"/>
  <c r="F87" i="70"/>
  <c r="E87" i="70"/>
  <c r="D87" i="70"/>
  <c r="D88" i="70" s="1"/>
  <c r="E83" i="70" s="1"/>
  <c r="BS83" i="70"/>
  <c r="D80" i="70"/>
  <c r="E71" i="70" s="1"/>
  <c r="GO67" i="70"/>
  <c r="GN67" i="70"/>
  <c r="GM67" i="70"/>
  <c r="GL67" i="70"/>
  <c r="GK67" i="70"/>
  <c r="GJ67" i="70"/>
  <c r="GI67" i="70"/>
  <c r="GH67" i="70"/>
  <c r="GG67" i="70"/>
  <c r="GF67" i="70"/>
  <c r="GE67" i="70"/>
  <c r="GD67" i="70"/>
  <c r="GC67" i="70"/>
  <c r="GB67" i="70"/>
  <c r="GA67" i="70"/>
  <c r="FZ67" i="70"/>
  <c r="FY67" i="70"/>
  <c r="FX67" i="70"/>
  <c r="FW67" i="70"/>
  <c r="FV67" i="70"/>
  <c r="FU67" i="70"/>
  <c r="FT67" i="70"/>
  <c r="FS67" i="70"/>
  <c r="FR67" i="70"/>
  <c r="FQ67" i="70"/>
  <c r="FP67" i="70"/>
  <c r="FO67" i="70"/>
  <c r="FN67" i="70"/>
  <c r="FM67" i="70"/>
  <c r="FL67" i="70"/>
  <c r="FK67" i="70"/>
  <c r="FJ67" i="70"/>
  <c r="FI67" i="70"/>
  <c r="FH67" i="70"/>
  <c r="FG67" i="70"/>
  <c r="FF67" i="70"/>
  <c r="FE67" i="70"/>
  <c r="FD67" i="70"/>
  <c r="FC67" i="70"/>
  <c r="FB67" i="70"/>
  <c r="FA67" i="70"/>
  <c r="EZ67" i="70"/>
  <c r="EY67" i="70"/>
  <c r="EX67" i="70"/>
  <c r="EW67" i="70"/>
  <c r="EV67" i="70"/>
  <c r="EU67" i="70"/>
  <c r="ET67" i="70"/>
  <c r="ES67" i="70"/>
  <c r="ER67" i="70"/>
  <c r="EQ67" i="70"/>
  <c r="EP67" i="70"/>
  <c r="EO67" i="70"/>
  <c r="EN67" i="70"/>
  <c r="EM67" i="70"/>
  <c r="EL67" i="70"/>
  <c r="EK67" i="70"/>
  <c r="EJ67" i="70"/>
  <c r="EI67" i="70"/>
  <c r="EH67" i="70"/>
  <c r="EG67" i="70"/>
  <c r="EF67" i="70"/>
  <c r="EE67" i="70"/>
  <c r="ED67" i="70"/>
  <c r="EC67" i="70"/>
  <c r="EB67" i="70"/>
  <c r="EA67" i="70"/>
  <c r="DZ67" i="70"/>
  <c r="DY67" i="70"/>
  <c r="DX67" i="70"/>
  <c r="DW67" i="70"/>
  <c r="DV67" i="70"/>
  <c r="DU67" i="70"/>
  <c r="DT67" i="70"/>
  <c r="DS67" i="70"/>
  <c r="DR67" i="70"/>
  <c r="DQ67" i="70"/>
  <c r="DP67" i="70"/>
  <c r="DO67" i="70"/>
  <c r="DN67" i="70"/>
  <c r="DM67" i="70"/>
  <c r="DL67" i="70"/>
  <c r="DK67" i="70"/>
  <c r="DJ67" i="70"/>
  <c r="DI67" i="70"/>
  <c r="DH67" i="70"/>
  <c r="DG67" i="70"/>
  <c r="DF67" i="70"/>
  <c r="DE67" i="70"/>
  <c r="DD67" i="70"/>
  <c r="DC67" i="70"/>
  <c r="DB67" i="70"/>
  <c r="DA67" i="70"/>
  <c r="CZ67" i="70"/>
  <c r="CY67" i="70"/>
  <c r="CX67" i="70"/>
  <c r="CW67" i="70"/>
  <c r="CV67" i="70"/>
  <c r="CU67" i="70"/>
  <c r="CT67" i="70"/>
  <c r="CS67" i="70"/>
  <c r="CR67" i="70"/>
  <c r="CQ67" i="70"/>
  <c r="CP67" i="70"/>
  <c r="CO67" i="70"/>
  <c r="CN67" i="70"/>
  <c r="CM67" i="70"/>
  <c r="CL67" i="70"/>
  <c r="CK67" i="70"/>
  <c r="CJ67" i="70"/>
  <c r="CI67" i="70"/>
  <c r="CH67" i="70"/>
  <c r="CG67" i="70"/>
  <c r="CF67" i="70"/>
  <c r="CE67" i="70"/>
  <c r="CD67" i="70"/>
  <c r="CC67" i="70"/>
  <c r="CB67" i="70"/>
  <c r="CA67" i="70"/>
  <c r="BZ67" i="70"/>
  <c r="BY67" i="70"/>
  <c r="BX67" i="70"/>
  <c r="BW67" i="70"/>
  <c r="BV67" i="70"/>
  <c r="BU67" i="70"/>
  <c r="BT67" i="70"/>
  <c r="BS67" i="70"/>
  <c r="BR67" i="70"/>
  <c r="BQ67" i="70"/>
  <c r="BP67" i="70"/>
  <c r="BO67" i="70"/>
  <c r="BN67" i="70"/>
  <c r="BM67" i="70"/>
  <c r="BL67" i="70"/>
  <c r="BK67" i="70"/>
  <c r="BJ67" i="70"/>
  <c r="BI67" i="70"/>
  <c r="BH67" i="70"/>
  <c r="BG67" i="70"/>
  <c r="BF67" i="70"/>
  <c r="BE67" i="70"/>
  <c r="BD67" i="70"/>
  <c r="BC67" i="70"/>
  <c r="BB67" i="70"/>
  <c r="BA67" i="70"/>
  <c r="AZ67" i="70"/>
  <c r="AY67" i="70"/>
  <c r="AX67" i="70"/>
  <c r="AW67" i="70"/>
  <c r="AV67" i="70"/>
  <c r="AU67" i="70"/>
  <c r="AT67" i="70"/>
  <c r="AS67" i="70"/>
  <c r="AR67" i="70"/>
  <c r="AQ67" i="70"/>
  <c r="AP67" i="70"/>
  <c r="AO67" i="70"/>
  <c r="AN67" i="70"/>
  <c r="AM67" i="70"/>
  <c r="AL67" i="70"/>
  <c r="AK67" i="70"/>
  <c r="AJ67" i="70"/>
  <c r="AI67" i="70"/>
  <c r="AH67" i="70"/>
  <c r="AG67" i="70"/>
  <c r="AF67" i="70"/>
  <c r="AE67" i="70"/>
  <c r="AD67" i="70"/>
  <c r="AC67" i="70"/>
  <c r="AB67" i="70"/>
  <c r="AA67" i="70"/>
  <c r="Z67" i="70"/>
  <c r="Y67" i="70"/>
  <c r="X67" i="70"/>
  <c r="W67" i="70"/>
  <c r="V67" i="70"/>
  <c r="U67" i="70"/>
  <c r="T67" i="70"/>
  <c r="S67" i="70"/>
  <c r="R67" i="70"/>
  <c r="Q67" i="70"/>
  <c r="P67" i="70"/>
  <c r="O67" i="70"/>
  <c r="N67" i="70"/>
  <c r="M67" i="70"/>
  <c r="L67" i="70"/>
  <c r="K67" i="70"/>
  <c r="J67" i="70"/>
  <c r="I67" i="70"/>
  <c r="H67" i="70"/>
  <c r="G67" i="70"/>
  <c r="F67" i="70"/>
  <c r="E67" i="70"/>
  <c r="D67" i="70"/>
  <c r="D68" i="70" s="1"/>
  <c r="E60" i="70" s="1"/>
  <c r="BS60" i="70"/>
  <c r="R56" i="70"/>
  <c r="Q56" i="70"/>
  <c r="P56" i="70"/>
  <c r="O56" i="70"/>
  <c r="N56" i="70"/>
  <c r="M56" i="70"/>
  <c r="L56" i="70"/>
  <c r="K56" i="70"/>
  <c r="J56" i="70"/>
  <c r="I56" i="70"/>
  <c r="H56" i="70"/>
  <c r="G56" i="70"/>
  <c r="F56" i="70"/>
  <c r="E56" i="70"/>
  <c r="D56" i="70"/>
  <c r="D46" i="70"/>
  <c r="CV24" i="70"/>
  <c r="EA31" i="70"/>
  <c r="DZ31" i="70"/>
  <c r="DY31" i="70"/>
  <c r="DX31" i="70"/>
  <c r="DW31" i="70"/>
  <c r="DV31" i="70"/>
  <c r="DU31" i="70"/>
  <c r="DT31" i="70"/>
  <c r="DS31" i="70"/>
  <c r="DR31" i="70"/>
  <c r="GO20" i="70"/>
  <c r="GN20" i="70"/>
  <c r="GM20" i="70"/>
  <c r="GL20" i="70"/>
  <c r="GK20" i="70"/>
  <c r="GJ20" i="70"/>
  <c r="GI20" i="70"/>
  <c r="GH20" i="70"/>
  <c r="GG20" i="70"/>
  <c r="GF20" i="70"/>
  <c r="GE20" i="70"/>
  <c r="GD20" i="70"/>
  <c r="GC20" i="70"/>
  <c r="GB20" i="70"/>
  <c r="GA20" i="70"/>
  <c r="FZ20" i="70"/>
  <c r="FY20" i="70"/>
  <c r="FX20" i="70"/>
  <c r="FW20" i="70"/>
  <c r="FV20" i="70"/>
  <c r="FU20" i="70"/>
  <c r="FT20" i="70"/>
  <c r="FS20" i="70"/>
  <c r="FR20" i="70"/>
  <c r="FQ20" i="70"/>
  <c r="FP20" i="70"/>
  <c r="FO20" i="70"/>
  <c r="FN20" i="70"/>
  <c r="FM20" i="70"/>
  <c r="FL20" i="70"/>
  <c r="FK20" i="70"/>
  <c r="FJ20" i="70"/>
  <c r="FI20" i="70"/>
  <c r="FH20" i="70"/>
  <c r="FG20" i="70"/>
  <c r="FF20" i="70"/>
  <c r="FE20" i="70"/>
  <c r="FD20" i="70"/>
  <c r="FC20" i="70"/>
  <c r="FB20" i="70"/>
  <c r="FA20" i="70"/>
  <c r="EZ20" i="70"/>
  <c r="EY20" i="70"/>
  <c r="EX20" i="70"/>
  <c r="EW20" i="70"/>
  <c r="EV20" i="70"/>
  <c r="EU20" i="70"/>
  <c r="ET20" i="70"/>
  <c r="ER20" i="70"/>
  <c r="EQ20" i="70"/>
  <c r="EP20" i="70"/>
  <c r="EO20" i="70"/>
  <c r="EN20" i="70"/>
  <c r="EM20" i="70"/>
  <c r="EL20" i="70"/>
  <c r="EK20" i="70"/>
  <c r="EJ20" i="70"/>
  <c r="EI20" i="70"/>
  <c r="EH20" i="70"/>
  <c r="EG20" i="70"/>
  <c r="EF20" i="70"/>
  <c r="EE20" i="70"/>
  <c r="ED20" i="70"/>
  <c r="EC20" i="70"/>
  <c r="EB20" i="70"/>
  <c r="EA20" i="70"/>
  <c r="DZ20" i="70"/>
  <c r="DY20" i="70"/>
  <c r="DX20" i="70"/>
  <c r="DW20" i="70"/>
  <c r="DV20" i="70"/>
  <c r="DU20" i="70"/>
  <c r="DT20" i="70"/>
  <c r="DS20" i="70"/>
  <c r="DR20" i="70"/>
  <c r="DQ20" i="70"/>
  <c r="DP20" i="70"/>
  <c r="DO20" i="70"/>
  <c r="DN20" i="70"/>
  <c r="DM20" i="70"/>
  <c r="DL20" i="70"/>
  <c r="DK20" i="70"/>
  <c r="DJ20" i="70"/>
  <c r="DI20" i="70"/>
  <c r="DH20" i="70"/>
  <c r="DG20" i="70"/>
  <c r="DF20" i="70"/>
  <c r="DE20" i="70"/>
  <c r="DD20" i="70"/>
  <c r="DC20" i="70"/>
  <c r="DB20" i="70"/>
  <c r="DA20" i="70"/>
  <c r="CZ20" i="70"/>
  <c r="CY20" i="70"/>
  <c r="CX20" i="70"/>
  <c r="CW20" i="70"/>
  <c r="CV20" i="70"/>
  <c r="CU20" i="70"/>
  <c r="CT20" i="70"/>
  <c r="CS20" i="70"/>
  <c r="CR20" i="70"/>
  <c r="CQ20" i="70"/>
  <c r="CP20" i="70"/>
  <c r="CO20" i="70"/>
  <c r="CN20" i="70"/>
  <c r="CL20" i="70"/>
  <c r="CK20" i="70"/>
  <c r="CJ20" i="70"/>
  <c r="CI20" i="70"/>
  <c r="CH20" i="70"/>
  <c r="CG20" i="70"/>
  <c r="CF20" i="70"/>
  <c r="CE20" i="70"/>
  <c r="CD20" i="70"/>
  <c r="CC20" i="70"/>
  <c r="CB20" i="70"/>
  <c r="CA20" i="70"/>
  <c r="BZ20" i="70"/>
  <c r="BY20" i="70"/>
  <c r="BX20" i="70"/>
  <c r="BW20" i="70"/>
  <c r="BV20" i="70"/>
  <c r="BU20" i="70"/>
  <c r="BT20" i="70"/>
  <c r="BS20" i="70"/>
  <c r="BR20" i="70"/>
  <c r="BQ20" i="70"/>
  <c r="BP20" i="70"/>
  <c r="BO20" i="70"/>
  <c r="BN20" i="70"/>
  <c r="BM20" i="70"/>
  <c r="BL20" i="70"/>
  <c r="BK20" i="70"/>
  <c r="BJ20" i="70"/>
  <c r="BI20" i="70"/>
  <c r="BH20" i="70"/>
  <c r="BG20" i="70"/>
  <c r="BF20" i="70"/>
  <c r="BE20" i="70"/>
  <c r="BD20" i="70"/>
  <c r="BB20" i="70"/>
  <c r="BA20" i="70"/>
  <c r="AZ20" i="70"/>
  <c r="AY20" i="70"/>
  <c r="AX20" i="70"/>
  <c r="AW20" i="70"/>
  <c r="AV20" i="70"/>
  <c r="AU20" i="70"/>
  <c r="AT20" i="70"/>
  <c r="AS20" i="70"/>
  <c r="AR20" i="70"/>
  <c r="AQ20" i="70"/>
  <c r="AP20" i="70"/>
  <c r="AO20" i="70"/>
  <c r="AN20" i="70"/>
  <c r="AM20" i="70"/>
  <c r="AL20" i="70"/>
  <c r="AK20" i="70"/>
  <c r="AJ20" i="70"/>
  <c r="AI20" i="70"/>
  <c r="AH20" i="70"/>
  <c r="AG20" i="70"/>
  <c r="AF20" i="70"/>
  <c r="AD20" i="70"/>
  <c r="AD21" i="70" s="1"/>
  <c r="AC20" i="70"/>
  <c r="AC21" i="70" s="1"/>
  <c r="AB20" i="70"/>
  <c r="AB21" i="70" s="1"/>
  <c r="AA20" i="70"/>
  <c r="AA21" i="70" s="1"/>
  <c r="Z20" i="70"/>
  <c r="Z21" i="70" s="1"/>
  <c r="Y20" i="70"/>
  <c r="Y21" i="70" s="1"/>
  <c r="X20" i="70"/>
  <c r="X21" i="70" s="1"/>
  <c r="W20" i="70"/>
  <c r="W21" i="70" s="1"/>
  <c r="V20" i="70"/>
  <c r="V21" i="70" s="1"/>
  <c r="U20" i="70"/>
  <c r="U21" i="70" s="1"/>
  <c r="T20" i="70"/>
  <c r="T21" i="70" s="1"/>
  <c r="S20" i="70"/>
  <c r="S21" i="70" s="1"/>
  <c r="R20" i="70"/>
  <c r="R21" i="70" s="1"/>
  <c r="Q20" i="70"/>
  <c r="Q21" i="70" s="1"/>
  <c r="P20" i="70"/>
  <c r="P21" i="70" s="1"/>
  <c r="O20" i="70"/>
  <c r="O21" i="70" s="1"/>
  <c r="N20" i="70"/>
  <c r="N21" i="70" s="1"/>
  <c r="M20" i="70"/>
  <c r="M21" i="70" s="1"/>
  <c r="L20" i="70"/>
  <c r="L21" i="70" s="1"/>
  <c r="K20" i="70"/>
  <c r="K21" i="70" s="1"/>
  <c r="J20" i="70"/>
  <c r="J21" i="70" s="1"/>
  <c r="I20" i="70"/>
  <c r="I21" i="70" s="1"/>
  <c r="H20" i="70"/>
  <c r="H21" i="70" s="1"/>
  <c r="G20" i="70"/>
  <c r="G21" i="70" s="1"/>
  <c r="F20" i="70"/>
  <c r="F21" i="70" s="1"/>
  <c r="E20" i="70"/>
  <c r="E21" i="70" s="1"/>
  <c r="D20" i="70"/>
  <c r="D21" i="70" s="1"/>
  <c r="ES18" i="70"/>
  <c r="ES20" i="70" s="1"/>
  <c r="CM16" i="70"/>
  <c r="CM20" i="70" s="1"/>
  <c r="BC16" i="70"/>
  <c r="BC20" i="70" s="1"/>
  <c r="AE16" i="70"/>
  <c r="CW15" i="70"/>
  <c r="BS15" i="70"/>
  <c r="GO11" i="70"/>
  <c r="GN11" i="70"/>
  <c r="GM11" i="70"/>
  <c r="GL11" i="70"/>
  <c r="GK11" i="70"/>
  <c r="GJ11" i="70"/>
  <c r="GI11" i="70"/>
  <c r="GH11" i="70"/>
  <c r="GG11" i="70"/>
  <c r="GF11" i="70"/>
  <c r="GE11" i="70"/>
  <c r="GD11" i="70"/>
  <c r="GC11" i="70"/>
  <c r="GB11" i="70"/>
  <c r="GA11" i="70"/>
  <c r="FZ11" i="70"/>
  <c r="FY11" i="70"/>
  <c r="FX11" i="70"/>
  <c r="FW11" i="70"/>
  <c r="FV11" i="70"/>
  <c r="FU11" i="70"/>
  <c r="FT11" i="70"/>
  <c r="FS11" i="70"/>
  <c r="FR11" i="70"/>
  <c r="FQ11" i="70"/>
  <c r="FP11" i="70"/>
  <c r="FO11" i="70"/>
  <c r="FN11" i="70"/>
  <c r="FM11" i="70"/>
  <c r="FL11" i="70"/>
  <c r="FK11" i="70"/>
  <c r="FJ11" i="70"/>
  <c r="FI11" i="70"/>
  <c r="FH11" i="70"/>
  <c r="FG11" i="70"/>
  <c r="FF11" i="70"/>
  <c r="FE11" i="70"/>
  <c r="FD11" i="70"/>
  <c r="FC11" i="70"/>
  <c r="FB11" i="70"/>
  <c r="FA11" i="70"/>
  <c r="EZ11" i="70"/>
  <c r="EY11" i="70"/>
  <c r="EX11" i="70"/>
  <c r="EW11" i="70"/>
  <c r="EV11" i="70"/>
  <c r="EU11" i="70"/>
  <c r="ET11" i="70"/>
  <c r="ER11" i="70"/>
  <c r="EQ11" i="70"/>
  <c r="EP11" i="70"/>
  <c r="EO11" i="70"/>
  <c r="EN11" i="70"/>
  <c r="EM11" i="70"/>
  <c r="EL11" i="70"/>
  <c r="EK11" i="70"/>
  <c r="EI11" i="70"/>
  <c r="EH11" i="70"/>
  <c r="EG11" i="70"/>
  <c r="EF11" i="70"/>
  <c r="EE11" i="70"/>
  <c r="ED11" i="70"/>
  <c r="EC11" i="70"/>
  <c r="EB11" i="70"/>
  <c r="EA11" i="70"/>
  <c r="DZ11" i="70"/>
  <c r="DY11" i="70"/>
  <c r="DW11" i="70"/>
  <c r="DV11" i="70"/>
  <c r="DU11" i="70"/>
  <c r="DT11" i="70"/>
  <c r="DS11" i="70"/>
  <c r="DR11" i="70"/>
  <c r="DQ11" i="70"/>
  <c r="DP11" i="70"/>
  <c r="DO11" i="70"/>
  <c r="DN11" i="70"/>
  <c r="DM11" i="70"/>
  <c r="DL11" i="70"/>
  <c r="DK11" i="70"/>
  <c r="DJ11" i="70"/>
  <c r="DI11" i="70"/>
  <c r="DH11" i="70"/>
  <c r="DG11" i="70"/>
  <c r="DF11" i="70"/>
  <c r="DE11" i="70"/>
  <c r="DD11" i="70"/>
  <c r="DC11" i="70"/>
  <c r="DB11" i="70"/>
  <c r="DA11" i="70"/>
  <c r="CZ11" i="70"/>
  <c r="CY11" i="70"/>
  <c r="CX11" i="70"/>
  <c r="CW11" i="70"/>
  <c r="CV11" i="70"/>
  <c r="CU11" i="70"/>
  <c r="CT11" i="70"/>
  <c r="CS11" i="70"/>
  <c r="CR11" i="70"/>
  <c r="CQ11" i="70"/>
  <c r="CP11" i="70"/>
  <c r="CO11" i="70"/>
  <c r="CN11" i="70"/>
  <c r="CL11" i="70"/>
  <c r="CK11" i="70"/>
  <c r="CJ11" i="70"/>
  <c r="CI11" i="70"/>
  <c r="CH11" i="70"/>
  <c r="CG11" i="70"/>
  <c r="CF11" i="70"/>
  <c r="CE11" i="70"/>
  <c r="CD11" i="70"/>
  <c r="CC11" i="70"/>
  <c r="CB11" i="70"/>
  <c r="CA11" i="70"/>
  <c r="BZ11" i="70"/>
  <c r="BY11" i="70"/>
  <c r="BW11" i="70"/>
  <c r="BV11" i="70"/>
  <c r="BU11" i="70"/>
  <c r="BT11" i="70"/>
  <c r="BS11" i="70"/>
  <c r="BR11" i="70"/>
  <c r="BQ11" i="70"/>
  <c r="BP11" i="70"/>
  <c r="BO11" i="70"/>
  <c r="BN11" i="70"/>
  <c r="BM11" i="70"/>
  <c r="BL11" i="70"/>
  <c r="BK11" i="70"/>
  <c r="BJ11" i="70"/>
  <c r="BI11" i="70"/>
  <c r="BH11" i="70"/>
  <c r="BG11" i="70"/>
  <c r="BF11" i="70"/>
  <c r="BE11" i="70"/>
  <c r="BD11" i="70"/>
  <c r="BB11" i="70"/>
  <c r="BA11" i="70"/>
  <c r="AZ11" i="70"/>
  <c r="AY11" i="70"/>
  <c r="AX11" i="70"/>
  <c r="AW11" i="70"/>
  <c r="AV11" i="70"/>
  <c r="AU11" i="70"/>
  <c r="AT11" i="70"/>
  <c r="AS11" i="70"/>
  <c r="AR11" i="70"/>
  <c r="AQ11" i="70"/>
  <c r="AP11" i="70"/>
  <c r="AO11" i="70"/>
  <c r="AN11" i="70"/>
  <c r="AM11" i="70"/>
  <c r="AL11" i="70"/>
  <c r="AK11" i="70"/>
  <c r="AJ11" i="70"/>
  <c r="AI11" i="70"/>
  <c r="AH11" i="70"/>
  <c r="AG11" i="70"/>
  <c r="AF11" i="70"/>
  <c r="AD11" i="70"/>
  <c r="AD12" i="70" s="1"/>
  <c r="AC11" i="70"/>
  <c r="AC12" i="70" s="1"/>
  <c r="AB11" i="70"/>
  <c r="AB12" i="70" s="1"/>
  <c r="AA11" i="70"/>
  <c r="AA12" i="70" s="1"/>
  <c r="Z11" i="70"/>
  <c r="Z12" i="70" s="1"/>
  <c r="Y11" i="70"/>
  <c r="Y12" i="70" s="1"/>
  <c r="X11" i="70"/>
  <c r="X12" i="70" s="1"/>
  <c r="W11" i="70"/>
  <c r="W12" i="70" s="1"/>
  <c r="V11" i="70"/>
  <c r="V12" i="70" s="1"/>
  <c r="U11" i="70"/>
  <c r="U12" i="70" s="1"/>
  <c r="T11" i="70"/>
  <c r="T12" i="70" s="1"/>
  <c r="S11" i="70"/>
  <c r="S12" i="70" s="1"/>
  <c r="R11" i="70"/>
  <c r="R12" i="70" s="1"/>
  <c r="Q11" i="70"/>
  <c r="Q12" i="70" s="1"/>
  <c r="P11" i="70"/>
  <c r="P12" i="70" s="1"/>
  <c r="O11" i="70"/>
  <c r="O12" i="70" s="1"/>
  <c r="N11" i="70"/>
  <c r="N12" i="70" s="1"/>
  <c r="M11" i="70"/>
  <c r="M12" i="70" s="1"/>
  <c r="L11" i="70"/>
  <c r="L12" i="70" s="1"/>
  <c r="K11" i="70"/>
  <c r="K12" i="70" s="1"/>
  <c r="J11" i="70"/>
  <c r="J12" i="70" s="1"/>
  <c r="I11" i="70"/>
  <c r="I12" i="70" s="1"/>
  <c r="H11" i="70"/>
  <c r="H12" i="70" s="1"/>
  <c r="G11" i="70"/>
  <c r="G12" i="70" s="1"/>
  <c r="F11" i="70"/>
  <c r="F12" i="70" s="1"/>
  <c r="E11" i="70"/>
  <c r="E12" i="70" s="1"/>
  <c r="D11" i="70"/>
  <c r="D12" i="70" s="1"/>
  <c r="ES9" i="70"/>
  <c r="EJ7" i="70"/>
  <c r="EJ47" i="70" s="1"/>
  <c r="EJ56" i="70" s="1"/>
  <c r="DX7" i="70"/>
  <c r="DX47" i="70" s="1"/>
  <c r="DX56" i="70" s="1"/>
  <c r="CM7" i="70"/>
  <c r="CM47" i="70" s="1"/>
  <c r="CM56" i="70" s="1"/>
  <c r="BC7" i="70"/>
  <c r="BC47" i="70" s="1"/>
  <c r="BC56" i="70" s="1"/>
  <c r="AE7" i="70"/>
  <c r="CW6" i="70"/>
  <c r="AW3" i="70"/>
  <c r="AV3" i="70"/>
  <c r="AU3" i="70"/>
  <c r="AT3" i="70"/>
  <c r="AS3" i="70"/>
  <c r="AR3" i="70"/>
  <c r="AQ3" i="70"/>
  <c r="AP3" i="70"/>
  <c r="AO3" i="70"/>
  <c r="AN3" i="70"/>
  <c r="AM3" i="70"/>
  <c r="AL3" i="70"/>
  <c r="AK3" i="70"/>
  <c r="AJ3" i="70"/>
  <c r="AI3" i="70"/>
  <c r="AH3" i="70"/>
  <c r="AG3" i="70"/>
  <c r="AF3" i="70"/>
  <c r="AE3" i="70"/>
  <c r="AD3" i="70"/>
  <c r="AC3" i="70"/>
  <c r="AB3" i="70"/>
  <c r="AA3" i="70"/>
  <c r="Z3" i="70"/>
  <c r="Y3" i="70"/>
  <c r="X3" i="70"/>
  <c r="W3" i="70"/>
  <c r="V3" i="70"/>
  <c r="U3" i="70"/>
  <c r="T3" i="70"/>
  <c r="S3" i="70"/>
  <c r="R3" i="70"/>
  <c r="Q3" i="70"/>
  <c r="P3" i="70"/>
  <c r="O3" i="70"/>
  <c r="N3" i="70"/>
  <c r="M3" i="70"/>
  <c r="L3" i="70"/>
  <c r="K3" i="70"/>
  <c r="J3" i="70"/>
  <c r="I3" i="70"/>
  <c r="H3" i="70"/>
  <c r="G3" i="70"/>
  <c r="F3" i="70"/>
  <c r="E3" i="70"/>
  <c r="D3" i="70"/>
  <c r="AX2" i="70"/>
  <c r="AX1" i="70" s="1"/>
  <c r="AW2" i="70"/>
  <c r="AV2" i="70"/>
  <c r="AU2" i="70"/>
  <c r="AT2" i="70"/>
  <c r="AS2" i="70"/>
  <c r="AR2" i="70"/>
  <c r="AR1" i="70" s="1"/>
  <c r="AQ2" i="70"/>
  <c r="AP2" i="70"/>
  <c r="AO2" i="70"/>
  <c r="AN2" i="70"/>
  <c r="AM2" i="70"/>
  <c r="AL2" i="70"/>
  <c r="AK2" i="70"/>
  <c r="AJ2" i="70"/>
  <c r="AI2" i="70"/>
  <c r="AH2" i="70"/>
  <c r="AG2" i="70"/>
  <c r="AF2" i="70"/>
  <c r="AE2" i="70"/>
  <c r="AD2" i="70"/>
  <c r="AC2" i="70"/>
  <c r="AB2" i="70"/>
  <c r="AB1" i="70" s="1"/>
  <c r="AA2" i="70"/>
  <c r="Z2" i="70"/>
  <c r="Y2" i="70"/>
  <c r="GO1" i="70"/>
  <c r="GN1" i="70"/>
  <c r="GM1" i="70"/>
  <c r="GL1" i="70"/>
  <c r="GK1" i="70"/>
  <c r="GJ1" i="70"/>
  <c r="GI1" i="70"/>
  <c r="GH1" i="70"/>
  <c r="GG1" i="70"/>
  <c r="GF1" i="70"/>
  <c r="GE1" i="70"/>
  <c r="GD1" i="70"/>
  <c r="GC1" i="70"/>
  <c r="GB1" i="70"/>
  <c r="GA1" i="70"/>
  <c r="FZ1" i="70"/>
  <c r="FY1" i="70"/>
  <c r="FX1" i="70"/>
  <c r="FW1" i="70"/>
  <c r="FV1" i="70"/>
  <c r="FU1" i="70"/>
  <c r="FT1" i="70"/>
  <c r="FS1" i="70"/>
  <c r="FR1" i="70"/>
  <c r="FQ1" i="70"/>
  <c r="FP1" i="70"/>
  <c r="FO1" i="70"/>
  <c r="FN1" i="70"/>
  <c r="FM1" i="70"/>
  <c r="FL1" i="70"/>
  <c r="FK1" i="70"/>
  <c r="FJ1" i="70"/>
  <c r="FI1" i="70"/>
  <c r="FH1" i="70"/>
  <c r="FG1" i="70"/>
  <c r="FF1" i="70"/>
  <c r="FE1" i="70"/>
  <c r="FD1" i="70"/>
  <c r="FC1" i="70"/>
  <c r="FB1" i="70"/>
  <c r="FA1" i="70"/>
  <c r="EZ1" i="70"/>
  <c r="EY1" i="70"/>
  <c r="EX1" i="70"/>
  <c r="EW1" i="70"/>
  <c r="EV1" i="70"/>
  <c r="EU1" i="70"/>
  <c r="ET1" i="70"/>
  <c r="ES1" i="70"/>
  <c r="ER1" i="70"/>
  <c r="EQ1" i="70"/>
  <c r="EP1" i="70"/>
  <c r="EO1" i="70"/>
  <c r="EN1" i="70"/>
  <c r="EM1" i="70"/>
  <c r="EL1" i="70"/>
  <c r="EK1" i="70"/>
  <c r="EJ1" i="70"/>
  <c r="EI1" i="70"/>
  <c r="EH1" i="70"/>
  <c r="EG1" i="70"/>
  <c r="EF1" i="70"/>
  <c r="EE1" i="70"/>
  <c r="ED1" i="70"/>
  <c r="EC1" i="70"/>
  <c r="EB1" i="70"/>
  <c r="EA1" i="70"/>
  <c r="DZ1" i="70"/>
  <c r="DY1" i="70"/>
  <c r="DX1" i="70"/>
  <c r="DW1" i="70"/>
  <c r="DV1" i="70"/>
  <c r="DU1" i="70"/>
  <c r="DT1" i="70"/>
  <c r="DS1" i="70"/>
  <c r="DR1" i="70"/>
  <c r="DQ1" i="70"/>
  <c r="DP1" i="70"/>
  <c r="DO1" i="70"/>
  <c r="DN1" i="70"/>
  <c r="DM1" i="70"/>
  <c r="DL1" i="70"/>
  <c r="DK1" i="70"/>
  <c r="DJ1" i="70"/>
  <c r="DI1" i="70"/>
  <c r="DH1" i="70"/>
  <c r="DG1" i="70"/>
  <c r="DF1" i="70"/>
  <c r="DE1" i="70"/>
  <c r="DD1" i="70"/>
  <c r="DC1" i="70"/>
  <c r="DB1" i="70"/>
  <c r="DA1" i="70"/>
  <c r="CZ1" i="70"/>
  <c r="CY1" i="70"/>
  <c r="CX1" i="70"/>
  <c r="CW1" i="70"/>
  <c r="CV1" i="70"/>
  <c r="CU1" i="70"/>
  <c r="CT1" i="70"/>
  <c r="CS1" i="70"/>
  <c r="CR1" i="70"/>
  <c r="CQ1" i="70"/>
  <c r="CP1" i="70"/>
  <c r="CO1" i="70"/>
  <c r="CN1" i="70"/>
  <c r="CM1" i="70"/>
  <c r="AE20" i="70" l="1"/>
  <c r="AE21" i="70" s="1"/>
  <c r="AF15" i="70" s="1"/>
  <c r="AF21" i="70" s="1"/>
  <c r="AG15" i="70" s="1"/>
  <c r="AG21" i="70" s="1"/>
  <c r="AH15" i="70" s="1"/>
  <c r="AH21" i="70" s="1"/>
  <c r="AI15" i="70" s="1"/>
  <c r="AI21" i="70" s="1"/>
  <c r="AJ15" i="70" s="1"/>
  <c r="AJ21" i="70" s="1"/>
  <c r="AK15" i="70" s="1"/>
  <c r="AK21" i="70" s="1"/>
  <c r="AL15" i="70" s="1"/>
  <c r="AL21" i="70" s="1"/>
  <c r="AM15" i="70" s="1"/>
  <c r="AM21" i="70" s="1"/>
  <c r="AN15" i="70" s="1"/>
  <c r="AN21" i="70" s="1"/>
  <c r="AO15" i="70" s="1"/>
  <c r="AO21" i="70" s="1"/>
  <c r="AP15" i="70" s="1"/>
  <c r="AP21" i="70" s="1"/>
  <c r="AQ15" i="70" s="1"/>
  <c r="AQ21" i="70" s="1"/>
  <c r="AR15" i="70" s="1"/>
  <c r="AR21" i="70" s="1"/>
  <c r="AS15" i="70" s="1"/>
  <c r="AS21" i="70" s="1"/>
  <c r="AT15" i="70" s="1"/>
  <c r="AT21" i="70" s="1"/>
  <c r="AU15" i="70" s="1"/>
  <c r="AU21" i="70" s="1"/>
  <c r="AV15" i="70" s="1"/>
  <c r="AV21" i="70" s="1"/>
  <c r="AW15" i="70" s="1"/>
  <c r="AW21" i="70" s="1"/>
  <c r="AX15" i="70" s="1"/>
  <c r="AX21" i="70" s="1"/>
  <c r="AY15" i="70" s="1"/>
  <c r="AY21" i="70" s="1"/>
  <c r="AZ15" i="70" s="1"/>
  <c r="AZ21" i="70" s="1"/>
  <c r="BA15" i="70" s="1"/>
  <c r="BA21" i="70" s="1"/>
  <c r="BB15" i="70" s="1"/>
  <c r="BB21" i="70" s="1"/>
  <c r="BC15" i="70" s="1"/>
  <c r="BC21" i="70" s="1"/>
  <c r="BD15" i="70" s="1"/>
  <c r="BD21" i="70" s="1"/>
  <c r="BE15" i="70" s="1"/>
  <c r="BE21" i="70" s="1"/>
  <c r="BF15" i="70" s="1"/>
  <c r="BF21" i="70" s="1"/>
  <c r="BG15" i="70" s="1"/>
  <c r="BG21" i="70" s="1"/>
  <c r="BH15" i="70" s="1"/>
  <c r="BH21" i="70" s="1"/>
  <c r="BI15" i="70" s="1"/>
  <c r="BI21" i="70" s="1"/>
  <c r="BJ15" i="70" s="1"/>
  <c r="BJ21" i="70" s="1"/>
  <c r="BK15" i="70" s="1"/>
  <c r="BK21" i="70" s="1"/>
  <c r="BL15" i="70" s="1"/>
  <c r="BL21" i="70" s="1"/>
  <c r="BM15" i="70" s="1"/>
  <c r="BM21" i="70" s="1"/>
  <c r="BN15" i="70" s="1"/>
  <c r="BN21" i="70" s="1"/>
  <c r="BO15" i="70" s="1"/>
  <c r="BO21" i="70" s="1"/>
  <c r="BP15" i="70" s="1"/>
  <c r="BP21" i="70" s="1"/>
  <c r="BQ15" i="70" s="1"/>
  <c r="BQ21" i="70" s="1"/>
  <c r="BR15" i="70" s="1"/>
  <c r="AE47" i="70"/>
  <c r="AE56" i="70" s="1"/>
  <c r="AE11" i="70"/>
  <c r="AE12" i="70" s="1"/>
  <c r="ES53" i="70"/>
  <c r="ES56" i="70" s="1"/>
  <c r="ES100" i="70" s="1"/>
  <c r="O25" i="72"/>
  <c r="P7" i="72"/>
  <c r="FB100" i="70"/>
  <c r="FN100" i="70"/>
  <c r="FR100" i="70"/>
  <c r="GD100" i="70"/>
  <c r="GH100" i="70"/>
  <c r="BG100" i="70"/>
  <c r="BK100" i="70"/>
  <c r="AU1" i="70"/>
  <c r="AH100" i="70"/>
  <c r="AP100" i="70"/>
  <c r="AT100" i="70"/>
  <c r="AX100" i="70"/>
  <c r="DC100" i="70"/>
  <c r="DG100" i="70"/>
  <c r="DK100" i="70"/>
  <c r="DS100" i="70"/>
  <c r="EA100" i="70"/>
  <c r="EI100" i="70"/>
  <c r="EM100" i="70"/>
  <c r="EQ100" i="70"/>
  <c r="M25" i="72"/>
  <c r="BA100" i="70"/>
  <c r="D100" i="70"/>
  <c r="I25" i="72"/>
  <c r="AA1" i="70"/>
  <c r="AE1" i="70"/>
  <c r="AI1" i="70"/>
  <c r="AM1" i="70"/>
  <c r="AQ1" i="70"/>
  <c r="BC100" i="70"/>
  <c r="CD100" i="70"/>
  <c r="CH100" i="70"/>
  <c r="DL100" i="70"/>
  <c r="EX100" i="70"/>
  <c r="FF100" i="70"/>
  <c r="FJ100" i="70"/>
  <c r="FV100" i="70"/>
  <c r="FZ100" i="70"/>
  <c r="GL100" i="70"/>
  <c r="AF1" i="70"/>
  <c r="AJ1" i="70"/>
  <c r="AN1" i="70"/>
  <c r="AV1" i="70"/>
  <c r="CM100" i="70"/>
  <c r="BB100" i="70"/>
  <c r="BF100" i="70"/>
  <c r="BN100" i="70"/>
  <c r="BR100" i="70"/>
  <c r="BV100" i="70"/>
  <c r="CA96" i="70"/>
  <c r="CB91" i="70" s="1"/>
  <c r="E44" i="71"/>
  <c r="F17" i="71"/>
  <c r="G17" i="71" s="1"/>
  <c r="E116" i="71"/>
  <c r="F116" i="71" s="1"/>
  <c r="G116" i="71" s="1"/>
  <c r="H116" i="71" s="1"/>
  <c r="I116" i="71" s="1"/>
  <c r="J116" i="71" s="1"/>
  <c r="L116" i="71" s="1"/>
  <c r="M116" i="71" s="1"/>
  <c r="N116" i="71" s="1"/>
  <c r="O116" i="71" s="1"/>
  <c r="P116" i="71" s="1"/>
  <c r="Y1" i="70"/>
  <c r="AC1" i="70"/>
  <c r="AG1" i="70"/>
  <c r="AK1" i="70"/>
  <c r="AO1" i="70"/>
  <c r="AS1" i="70"/>
  <c r="AW1" i="70"/>
  <c r="AT1" i="70"/>
  <c r="DX100" i="70"/>
  <c r="CM11" i="70"/>
  <c r="BM100" i="70"/>
  <c r="AE100" i="70"/>
  <c r="BC11" i="70"/>
  <c r="DX11" i="70"/>
  <c r="AG100" i="70"/>
  <c r="AW100" i="70"/>
  <c r="DZ100" i="70"/>
  <c r="E96" i="70"/>
  <c r="F91" i="70" s="1"/>
  <c r="F96" i="70" s="1"/>
  <c r="G91" i="70" s="1"/>
  <c r="G96" i="70" s="1"/>
  <c r="H91" i="70" s="1"/>
  <c r="H96" i="70" s="1"/>
  <c r="I91" i="70" s="1"/>
  <c r="I96" i="70" s="1"/>
  <c r="J91" i="70" s="1"/>
  <c r="J96" i="70" s="1"/>
  <c r="K91" i="70" s="1"/>
  <c r="K96" i="70" s="1"/>
  <c r="L91" i="70" s="1"/>
  <c r="L96" i="70" s="1"/>
  <c r="M91" i="70" s="1"/>
  <c r="M96" i="70" s="1"/>
  <c r="N91" i="70" s="1"/>
  <c r="N96" i="70" s="1"/>
  <c r="O91" i="70" s="1"/>
  <c r="O96" i="70" s="1"/>
  <c r="P91" i="70" s="1"/>
  <c r="P96" i="70" s="1"/>
  <c r="Q91" i="70" s="1"/>
  <c r="Q96" i="70" s="1"/>
  <c r="R91" i="70" s="1"/>
  <c r="R96" i="70" s="1"/>
  <c r="S91" i="70" s="1"/>
  <c r="S96" i="70" s="1"/>
  <c r="T91" i="70" s="1"/>
  <c r="T96" i="70" s="1"/>
  <c r="U91" i="70" s="1"/>
  <c r="U96" i="70" s="1"/>
  <c r="V91" i="70" s="1"/>
  <c r="V96" i="70" s="1"/>
  <c r="W91" i="70" s="1"/>
  <c r="W96" i="70" s="1"/>
  <c r="X91" i="70" s="1"/>
  <c r="X96" i="70" s="1"/>
  <c r="Y91" i="70" s="1"/>
  <c r="Y96" i="70" s="1"/>
  <c r="Z91" i="70" s="1"/>
  <c r="Z96" i="70" s="1"/>
  <c r="AA91" i="70" s="1"/>
  <c r="AA96" i="70" s="1"/>
  <c r="AB91" i="70" s="1"/>
  <c r="AB96" i="70" s="1"/>
  <c r="AC91" i="70" s="1"/>
  <c r="AC96" i="70" s="1"/>
  <c r="AD91" i="70" s="1"/>
  <c r="AD96" i="70" s="1"/>
  <c r="AE91" i="70" s="1"/>
  <c r="AE96" i="70" s="1"/>
  <c r="AF91" i="70" s="1"/>
  <c r="AF96" i="70" s="1"/>
  <c r="AG91" i="70" s="1"/>
  <c r="AG96" i="70" s="1"/>
  <c r="AH91" i="70" s="1"/>
  <c r="AH96" i="70" s="1"/>
  <c r="AI91" i="70" s="1"/>
  <c r="AI96" i="70" s="1"/>
  <c r="AJ91" i="70" s="1"/>
  <c r="AJ96" i="70" s="1"/>
  <c r="AK91" i="70" s="1"/>
  <c r="AK96" i="70" s="1"/>
  <c r="AL91" i="70" s="1"/>
  <c r="AL96" i="70" s="1"/>
  <c r="AM91" i="70" s="1"/>
  <c r="AM96" i="70" s="1"/>
  <c r="AN91" i="70" s="1"/>
  <c r="AN96" i="70" s="1"/>
  <c r="AO91" i="70" s="1"/>
  <c r="AO96" i="70" s="1"/>
  <c r="AP91" i="70" s="1"/>
  <c r="AP96" i="70" s="1"/>
  <c r="AQ91" i="70" s="1"/>
  <c r="AQ96" i="70" s="1"/>
  <c r="AR91" i="70" s="1"/>
  <c r="AR96" i="70" s="1"/>
  <c r="AS91" i="70" s="1"/>
  <c r="AS96" i="70" s="1"/>
  <c r="AT91" i="70" s="1"/>
  <c r="AT96" i="70" s="1"/>
  <c r="AU91" i="70" s="1"/>
  <c r="AU96" i="70" s="1"/>
  <c r="AV91" i="70" s="1"/>
  <c r="AV96" i="70" s="1"/>
  <c r="AW91" i="70" s="1"/>
  <c r="AW96" i="70" s="1"/>
  <c r="AX91" i="70" s="1"/>
  <c r="AX96" i="70" s="1"/>
  <c r="AY91" i="70" s="1"/>
  <c r="AY96" i="70" s="1"/>
  <c r="AZ91" i="70" s="1"/>
  <c r="AZ96" i="70" s="1"/>
  <c r="BA91" i="70" s="1"/>
  <c r="BA96" i="70" s="1"/>
  <c r="BB91" i="70" s="1"/>
  <c r="BB96" i="70" s="1"/>
  <c r="BC91" i="70" s="1"/>
  <c r="BC96" i="70" s="1"/>
  <c r="BD91" i="70" s="1"/>
  <c r="BD96" i="70" s="1"/>
  <c r="BE91" i="70" s="1"/>
  <c r="BE96" i="70" s="1"/>
  <c r="BF91" i="70" s="1"/>
  <c r="BF96" i="70" s="1"/>
  <c r="BG91" i="70" s="1"/>
  <c r="BG96" i="70" s="1"/>
  <c r="BH91" i="70" s="1"/>
  <c r="BH96" i="70" s="1"/>
  <c r="BI91" i="70" s="1"/>
  <c r="BI96" i="70" s="1"/>
  <c r="BJ91" i="70" s="1"/>
  <c r="BJ96" i="70" s="1"/>
  <c r="BK91" i="70" s="1"/>
  <c r="BK96" i="70" s="1"/>
  <c r="BL91" i="70" s="1"/>
  <c r="BL96" i="70" s="1"/>
  <c r="BM91" i="70" s="1"/>
  <c r="BM96" i="70" s="1"/>
  <c r="BN91" i="70" s="1"/>
  <c r="BN96" i="70" s="1"/>
  <c r="BO91" i="70" s="1"/>
  <c r="BO96" i="70" s="1"/>
  <c r="BP91" i="70" s="1"/>
  <c r="BP96" i="70" s="1"/>
  <c r="BQ91" i="70" s="1"/>
  <c r="BQ96" i="70" s="1"/>
  <c r="BR91" i="70" s="1"/>
  <c r="CW21" i="70"/>
  <c r="CX15" i="70" s="1"/>
  <c r="CX21" i="70" s="1"/>
  <c r="CY15" i="70" s="1"/>
  <c r="CY21" i="70" s="1"/>
  <c r="CZ15" i="70" s="1"/>
  <c r="CZ21" i="70" s="1"/>
  <c r="DA15" i="70" s="1"/>
  <c r="DA21" i="70" s="1"/>
  <c r="DB15" i="70" s="1"/>
  <c r="DB21" i="70" s="1"/>
  <c r="DC15" i="70" s="1"/>
  <c r="DC21" i="70" s="1"/>
  <c r="DD15" i="70" s="1"/>
  <c r="DD21" i="70" s="1"/>
  <c r="DE15" i="70" s="1"/>
  <c r="DE21" i="70" s="1"/>
  <c r="DF15" i="70" s="1"/>
  <c r="DF21" i="70" s="1"/>
  <c r="DG15" i="70" s="1"/>
  <c r="DG21" i="70" s="1"/>
  <c r="DH15" i="70" s="1"/>
  <c r="DH21" i="70" s="1"/>
  <c r="DI15" i="70" s="1"/>
  <c r="DI21" i="70" s="1"/>
  <c r="DJ15" i="70" s="1"/>
  <c r="DJ21" i="70" s="1"/>
  <c r="DK15" i="70" s="1"/>
  <c r="DK21" i="70" s="1"/>
  <c r="DL15" i="70" s="1"/>
  <c r="DL21" i="70" s="1"/>
  <c r="DM15" i="70" s="1"/>
  <c r="DM21" i="70" s="1"/>
  <c r="DN15" i="70" s="1"/>
  <c r="DN21" i="70" s="1"/>
  <c r="DO15" i="70" s="1"/>
  <c r="DO21" i="70" s="1"/>
  <c r="DP15" i="70" s="1"/>
  <c r="DP21" i="70" s="1"/>
  <c r="DQ15" i="70" s="1"/>
  <c r="DQ21" i="70" s="1"/>
  <c r="DR15" i="70" s="1"/>
  <c r="DR21" i="70" s="1"/>
  <c r="DS15" i="70" s="1"/>
  <c r="DS21" i="70" s="1"/>
  <c r="DT15" i="70" s="1"/>
  <c r="DT21" i="70" s="1"/>
  <c r="DU15" i="70" s="1"/>
  <c r="DU21" i="70" s="1"/>
  <c r="DV15" i="70" s="1"/>
  <c r="DV21" i="70" s="1"/>
  <c r="DW15" i="70" s="1"/>
  <c r="DW21" i="70" s="1"/>
  <c r="DX15" i="70" s="1"/>
  <c r="DX21" i="70" s="1"/>
  <c r="DY15" i="70" s="1"/>
  <c r="DY21" i="70" s="1"/>
  <c r="DZ15" i="70" s="1"/>
  <c r="DZ21" i="70" s="1"/>
  <c r="EA15" i="70" s="1"/>
  <c r="EA21" i="70" s="1"/>
  <c r="EB15" i="70" s="1"/>
  <c r="EB21" i="70" s="1"/>
  <c r="EC15" i="70" s="1"/>
  <c r="EC21" i="70" s="1"/>
  <c r="ED15" i="70" s="1"/>
  <c r="ED21" i="70" s="1"/>
  <c r="EE15" i="70" s="1"/>
  <c r="EE21" i="70" s="1"/>
  <c r="EF15" i="70" s="1"/>
  <c r="EF21" i="70" s="1"/>
  <c r="EG15" i="70" s="1"/>
  <c r="EG21" i="70" s="1"/>
  <c r="EH15" i="70" s="1"/>
  <c r="EH21" i="70" s="1"/>
  <c r="EI15" i="70" s="1"/>
  <c r="EI21" i="70" s="1"/>
  <c r="EJ15" i="70" s="1"/>
  <c r="EJ21" i="70" s="1"/>
  <c r="EK15" i="70" s="1"/>
  <c r="EK21" i="70" s="1"/>
  <c r="EL15" i="70" s="1"/>
  <c r="EL21" i="70" s="1"/>
  <c r="EM15" i="70" s="1"/>
  <c r="EM21" i="70" s="1"/>
  <c r="EN15" i="70" s="1"/>
  <c r="EN21" i="70" s="1"/>
  <c r="EO15" i="70" s="1"/>
  <c r="EO21" i="70" s="1"/>
  <c r="EP15" i="70" s="1"/>
  <c r="EP21" i="70" s="1"/>
  <c r="EQ15" i="70" s="1"/>
  <c r="EQ21" i="70" s="1"/>
  <c r="ER15" i="70" s="1"/>
  <c r="ER21" i="70" s="1"/>
  <c r="ES15" i="70" s="1"/>
  <c r="ES21" i="70" s="1"/>
  <c r="ET15" i="70" s="1"/>
  <c r="ET21" i="70" s="1"/>
  <c r="EU15" i="70" s="1"/>
  <c r="EU21" i="70" s="1"/>
  <c r="EV15" i="70" s="1"/>
  <c r="EV21" i="70" s="1"/>
  <c r="EW15" i="70" s="1"/>
  <c r="EW21" i="70" s="1"/>
  <c r="EX15" i="70" s="1"/>
  <c r="EX21" i="70" s="1"/>
  <c r="EY15" i="70" s="1"/>
  <c r="EY21" i="70" s="1"/>
  <c r="EZ15" i="70" s="1"/>
  <c r="EZ21" i="70" s="1"/>
  <c r="FA15" i="70" s="1"/>
  <c r="FA21" i="70" s="1"/>
  <c r="FB15" i="70" s="1"/>
  <c r="FB21" i="70" s="1"/>
  <c r="FC15" i="70" s="1"/>
  <c r="FC21" i="70" s="1"/>
  <c r="FD15" i="70" s="1"/>
  <c r="FD21" i="70" s="1"/>
  <c r="FE15" i="70" s="1"/>
  <c r="FE21" i="70" s="1"/>
  <c r="FF15" i="70" s="1"/>
  <c r="FF21" i="70" s="1"/>
  <c r="FG15" i="70" s="1"/>
  <c r="FG21" i="70" s="1"/>
  <c r="FH15" i="70" s="1"/>
  <c r="FH21" i="70" s="1"/>
  <c r="FI15" i="70" s="1"/>
  <c r="FI21" i="70" s="1"/>
  <c r="FJ15" i="70" s="1"/>
  <c r="FJ21" i="70" s="1"/>
  <c r="FK15" i="70" s="1"/>
  <c r="FK21" i="70" s="1"/>
  <c r="FL15" i="70" s="1"/>
  <c r="FL21" i="70" s="1"/>
  <c r="FM15" i="70" s="1"/>
  <c r="FM21" i="70" s="1"/>
  <c r="FN15" i="70" s="1"/>
  <c r="FN21" i="70" s="1"/>
  <c r="FO15" i="70" s="1"/>
  <c r="FO21" i="70" s="1"/>
  <c r="FP15" i="70" s="1"/>
  <c r="FP21" i="70" s="1"/>
  <c r="FQ15" i="70" s="1"/>
  <c r="FQ21" i="70" s="1"/>
  <c r="FR15" i="70" s="1"/>
  <c r="FR21" i="70" s="1"/>
  <c r="FS15" i="70" s="1"/>
  <c r="FS21" i="70" s="1"/>
  <c r="FT15" i="70" s="1"/>
  <c r="FT21" i="70" s="1"/>
  <c r="FU15" i="70" s="1"/>
  <c r="FU21" i="70" s="1"/>
  <c r="FV15" i="70" s="1"/>
  <c r="FV21" i="70" s="1"/>
  <c r="FW15" i="70" s="1"/>
  <c r="FW21" i="70" s="1"/>
  <c r="FX15" i="70" s="1"/>
  <c r="FX21" i="70" s="1"/>
  <c r="FY15" i="70" s="1"/>
  <c r="FY21" i="70" s="1"/>
  <c r="FZ15" i="70" s="1"/>
  <c r="FZ21" i="70" s="1"/>
  <c r="GA15" i="70" s="1"/>
  <c r="GA21" i="70" s="1"/>
  <c r="GB15" i="70" s="1"/>
  <c r="GB21" i="70" s="1"/>
  <c r="GC15" i="70" s="1"/>
  <c r="GC21" i="70" s="1"/>
  <c r="GD15" i="70" s="1"/>
  <c r="GD21" i="70" s="1"/>
  <c r="GE15" i="70" s="1"/>
  <c r="GE21" i="70" s="1"/>
  <c r="GF15" i="70" s="1"/>
  <c r="GF21" i="70" s="1"/>
  <c r="GG15" i="70" s="1"/>
  <c r="GG21" i="70" s="1"/>
  <c r="GH15" i="70" s="1"/>
  <c r="GH21" i="70" s="1"/>
  <c r="GI15" i="70" s="1"/>
  <c r="GI21" i="70" s="1"/>
  <c r="GJ15" i="70" s="1"/>
  <c r="GJ21" i="70" s="1"/>
  <c r="GK15" i="70" s="1"/>
  <c r="GK21" i="70" s="1"/>
  <c r="GL15" i="70" s="1"/>
  <c r="GL21" i="70" s="1"/>
  <c r="GM15" i="70" s="1"/>
  <c r="GM21" i="70" s="1"/>
  <c r="GN15" i="70" s="1"/>
  <c r="GN21" i="70" s="1"/>
  <c r="GO15" i="70" s="1"/>
  <c r="AY100" i="70"/>
  <c r="BS100" i="70"/>
  <c r="BW100" i="70"/>
  <c r="CQ100" i="70"/>
  <c r="DO100" i="70"/>
  <c r="DW100" i="70"/>
  <c r="EE100" i="70"/>
  <c r="EU100" i="70"/>
  <c r="DY100" i="70"/>
  <c r="CV32" i="70"/>
  <c r="CW24" i="70" s="1"/>
  <c r="CW32" i="70" s="1"/>
  <c r="CX24" i="70" s="1"/>
  <c r="Z1" i="70"/>
  <c r="AD1" i="70"/>
  <c r="AH1" i="70"/>
  <c r="AL1" i="70"/>
  <c r="AP1" i="70"/>
  <c r="CW12" i="70"/>
  <c r="CX6" i="70" s="1"/>
  <c r="CX12" i="70" s="1"/>
  <c r="CY6" i="70" s="1"/>
  <c r="CY12" i="70" s="1"/>
  <c r="CZ6" i="70" s="1"/>
  <c r="CZ12" i="70" s="1"/>
  <c r="DA6" i="70" s="1"/>
  <c r="DA12" i="70" s="1"/>
  <c r="DB6" i="70" s="1"/>
  <c r="DB12" i="70" s="1"/>
  <c r="DC6" i="70" s="1"/>
  <c r="DC12" i="70" s="1"/>
  <c r="DD6" i="70" s="1"/>
  <c r="DD12" i="70" s="1"/>
  <c r="DE6" i="70" s="1"/>
  <c r="DE12" i="70" s="1"/>
  <c r="DF6" i="70" s="1"/>
  <c r="DF12" i="70" s="1"/>
  <c r="DG6" i="70" s="1"/>
  <c r="DG12" i="70" s="1"/>
  <c r="DH6" i="70" s="1"/>
  <c r="DH12" i="70" s="1"/>
  <c r="DI6" i="70" s="1"/>
  <c r="DI12" i="70" s="1"/>
  <c r="DJ6" i="70" s="1"/>
  <c r="DJ12" i="70" s="1"/>
  <c r="DK6" i="70" s="1"/>
  <c r="DK12" i="70" s="1"/>
  <c r="DL6" i="70" s="1"/>
  <c r="DL12" i="70" s="1"/>
  <c r="DM6" i="70" s="1"/>
  <c r="DM12" i="70" s="1"/>
  <c r="DN6" i="70" s="1"/>
  <c r="DN12" i="70" s="1"/>
  <c r="DO6" i="70" s="1"/>
  <c r="DO12" i="70" s="1"/>
  <c r="DP6" i="70" s="1"/>
  <c r="DP12" i="70" s="1"/>
  <c r="DQ6" i="70" s="1"/>
  <c r="DQ12" i="70" s="1"/>
  <c r="DR6" i="70" s="1"/>
  <c r="DR12" i="70" s="1"/>
  <c r="DS6" i="70" s="1"/>
  <c r="DS12" i="70" s="1"/>
  <c r="DT6" i="70" s="1"/>
  <c r="DT12" i="70" s="1"/>
  <c r="DU6" i="70" s="1"/>
  <c r="DU12" i="70" s="1"/>
  <c r="DV6" i="70" s="1"/>
  <c r="DV12" i="70" s="1"/>
  <c r="DW6" i="70" s="1"/>
  <c r="DW12" i="70" s="1"/>
  <c r="DX6" i="70" s="1"/>
  <c r="DX12" i="70" s="1"/>
  <c r="DY6" i="70" s="1"/>
  <c r="DY12" i="70" s="1"/>
  <c r="DZ6" i="70" s="1"/>
  <c r="DZ12" i="70" s="1"/>
  <c r="EA6" i="70" s="1"/>
  <c r="EA12" i="70" s="1"/>
  <c r="EB6" i="70" s="1"/>
  <c r="EB12" i="70" s="1"/>
  <c r="EC6" i="70" s="1"/>
  <c r="EC12" i="70" s="1"/>
  <c r="ED6" i="70" s="1"/>
  <c r="ED12" i="70" s="1"/>
  <c r="EE6" i="70" s="1"/>
  <c r="EE12" i="70" s="1"/>
  <c r="EF6" i="70" s="1"/>
  <c r="EF12" i="70" s="1"/>
  <c r="EG6" i="70" s="1"/>
  <c r="EG12" i="70" s="1"/>
  <c r="EH6" i="70" s="1"/>
  <c r="EH12" i="70" s="1"/>
  <c r="EI6" i="70" s="1"/>
  <c r="EI12" i="70" s="1"/>
  <c r="EJ6" i="70" s="1"/>
  <c r="BO100" i="70"/>
  <c r="AZ100" i="70"/>
  <c r="BD100" i="70"/>
  <c r="BH100" i="70"/>
  <c r="BL100" i="70"/>
  <c r="BP100" i="70"/>
  <c r="BT100" i="70"/>
  <c r="CJ100" i="70"/>
  <c r="CN100" i="70"/>
  <c r="CR100" i="70"/>
  <c r="CV100" i="70"/>
  <c r="CZ100" i="70"/>
  <c r="DD100" i="70"/>
  <c r="DH100" i="70"/>
  <c r="DP100" i="70"/>
  <c r="DT100" i="70"/>
  <c r="EB100" i="70"/>
  <c r="EF100" i="70"/>
  <c r="EN100" i="70"/>
  <c r="ER100" i="70"/>
  <c r="AK100" i="70"/>
  <c r="BQ100" i="70"/>
  <c r="H100" i="70"/>
  <c r="L100" i="70"/>
  <c r="P100" i="70"/>
  <c r="T100" i="70"/>
  <c r="X100" i="70"/>
  <c r="AB100" i="70"/>
  <c r="AL100" i="70"/>
  <c r="CC100" i="70"/>
  <c r="BY100" i="70"/>
  <c r="CG100" i="70"/>
  <c r="CK100" i="70"/>
  <c r="CO100" i="70"/>
  <c r="CS100" i="70"/>
  <c r="CW100" i="70"/>
  <c r="DA100" i="70"/>
  <c r="DE100" i="70"/>
  <c r="DI100" i="70"/>
  <c r="DM100" i="70"/>
  <c r="DQ100" i="70"/>
  <c r="DU100" i="70"/>
  <c r="EC100" i="70"/>
  <c r="EG100" i="70"/>
  <c r="EK100" i="70"/>
  <c r="EO100" i="70"/>
  <c r="EW100" i="70"/>
  <c r="FA100" i="70"/>
  <c r="FE100" i="70"/>
  <c r="FI100" i="70"/>
  <c r="FM100" i="70"/>
  <c r="FQ100" i="70"/>
  <c r="FU100" i="70"/>
  <c r="FY100" i="70"/>
  <c r="GC100" i="70"/>
  <c r="GG100" i="70"/>
  <c r="GK100" i="70"/>
  <c r="GO100" i="70"/>
  <c r="E68" i="70"/>
  <c r="F60" i="70" s="1"/>
  <c r="F68" i="70" s="1"/>
  <c r="G60" i="70" s="1"/>
  <c r="G68" i="70" s="1"/>
  <c r="H60" i="70" s="1"/>
  <c r="H68" i="70" s="1"/>
  <c r="I60" i="70" s="1"/>
  <c r="I68" i="70" s="1"/>
  <c r="J60" i="70" s="1"/>
  <c r="J68" i="70" s="1"/>
  <c r="K60" i="70" s="1"/>
  <c r="K68" i="70" s="1"/>
  <c r="L60" i="70" s="1"/>
  <c r="L68" i="70" s="1"/>
  <c r="M60" i="70" s="1"/>
  <c r="M68" i="70" s="1"/>
  <c r="N60" i="70" s="1"/>
  <c r="N68" i="70" s="1"/>
  <c r="O60" i="70" s="1"/>
  <c r="O68" i="70" s="1"/>
  <c r="P60" i="70" s="1"/>
  <c r="P68" i="70" s="1"/>
  <c r="Q60" i="70" s="1"/>
  <c r="Q68" i="70" s="1"/>
  <c r="R60" i="70" s="1"/>
  <c r="R68" i="70" s="1"/>
  <c r="S60" i="70" s="1"/>
  <c r="S68" i="70" s="1"/>
  <c r="T60" i="70" s="1"/>
  <c r="T68" i="70" s="1"/>
  <c r="U60" i="70" s="1"/>
  <c r="U68" i="70" s="1"/>
  <c r="V60" i="70" s="1"/>
  <c r="V68" i="70" s="1"/>
  <c r="W60" i="70" s="1"/>
  <c r="W68" i="70" s="1"/>
  <c r="X60" i="70" s="1"/>
  <c r="X68" i="70" s="1"/>
  <c r="Y60" i="70" s="1"/>
  <c r="Y68" i="70" s="1"/>
  <c r="Z60" i="70" s="1"/>
  <c r="Z68" i="70" s="1"/>
  <c r="AA60" i="70" s="1"/>
  <c r="AA68" i="70" s="1"/>
  <c r="AB60" i="70" s="1"/>
  <c r="AB68" i="70" s="1"/>
  <c r="AC60" i="70" s="1"/>
  <c r="AC68" i="70" s="1"/>
  <c r="AD60" i="70" s="1"/>
  <c r="AD68" i="70" s="1"/>
  <c r="AE60" i="70" s="1"/>
  <c r="AE68" i="70" s="1"/>
  <c r="AF60" i="70" s="1"/>
  <c r="AF68" i="70" s="1"/>
  <c r="AG60" i="70" s="1"/>
  <c r="AG68" i="70" s="1"/>
  <c r="AH60" i="70" s="1"/>
  <c r="AH68" i="70" s="1"/>
  <c r="AI60" i="70" s="1"/>
  <c r="AI68" i="70" s="1"/>
  <c r="AJ60" i="70" s="1"/>
  <c r="AJ68" i="70" s="1"/>
  <c r="AK60" i="70" s="1"/>
  <c r="AK68" i="70" s="1"/>
  <c r="AL60" i="70" s="1"/>
  <c r="AL68" i="70" s="1"/>
  <c r="AM60" i="70" s="1"/>
  <c r="AM68" i="70" s="1"/>
  <c r="AN60" i="70" s="1"/>
  <c r="AN68" i="70" s="1"/>
  <c r="AO60" i="70" s="1"/>
  <c r="AO68" i="70" s="1"/>
  <c r="AP60" i="70" s="1"/>
  <c r="AP68" i="70" s="1"/>
  <c r="AQ60" i="70" s="1"/>
  <c r="AQ68" i="70" s="1"/>
  <c r="AR60" i="70" s="1"/>
  <c r="AR68" i="70" s="1"/>
  <c r="AS60" i="70" s="1"/>
  <c r="AS68" i="70" s="1"/>
  <c r="AT60" i="70" s="1"/>
  <c r="AT68" i="70" s="1"/>
  <c r="AU60" i="70" s="1"/>
  <c r="AU68" i="70" s="1"/>
  <c r="AV60" i="70" s="1"/>
  <c r="AV68" i="70" s="1"/>
  <c r="AW60" i="70" s="1"/>
  <c r="AW68" i="70" s="1"/>
  <c r="AX60" i="70" s="1"/>
  <c r="AX68" i="70" s="1"/>
  <c r="AY60" i="70" s="1"/>
  <c r="AY68" i="70" s="1"/>
  <c r="AZ60" i="70" s="1"/>
  <c r="AZ68" i="70" s="1"/>
  <c r="BA60" i="70" s="1"/>
  <c r="BA68" i="70" s="1"/>
  <c r="BB60" i="70" s="1"/>
  <c r="BB68" i="70" s="1"/>
  <c r="BC60" i="70" s="1"/>
  <c r="BC68" i="70" s="1"/>
  <c r="BD60" i="70" s="1"/>
  <c r="BD68" i="70" s="1"/>
  <c r="BE60" i="70" s="1"/>
  <c r="BE68" i="70" s="1"/>
  <c r="BF60" i="70" s="1"/>
  <c r="BF68" i="70" s="1"/>
  <c r="BG60" i="70" s="1"/>
  <c r="BG68" i="70" s="1"/>
  <c r="BH60" i="70" s="1"/>
  <c r="BH68" i="70" s="1"/>
  <c r="BI60" i="70" s="1"/>
  <c r="BI68" i="70" s="1"/>
  <c r="BJ60" i="70" s="1"/>
  <c r="BJ68" i="70" s="1"/>
  <c r="BK60" i="70" s="1"/>
  <c r="BK68" i="70" s="1"/>
  <c r="BL60" i="70" s="1"/>
  <c r="BL68" i="70" s="1"/>
  <c r="BM60" i="70" s="1"/>
  <c r="BM68" i="70" s="1"/>
  <c r="BN60" i="70" s="1"/>
  <c r="BN68" i="70" s="1"/>
  <c r="BO60" i="70" s="1"/>
  <c r="BO68" i="70" s="1"/>
  <c r="BP60" i="70" s="1"/>
  <c r="BP68" i="70" s="1"/>
  <c r="BQ60" i="70" s="1"/>
  <c r="BQ68" i="70" s="1"/>
  <c r="BR60" i="70" s="1"/>
  <c r="E88" i="70"/>
  <c r="F83" i="70" s="1"/>
  <c r="F88" i="70" s="1"/>
  <c r="G83" i="70" s="1"/>
  <c r="G88" i="70" s="1"/>
  <c r="H83" i="70" s="1"/>
  <c r="H88" i="70" s="1"/>
  <c r="I83" i="70" s="1"/>
  <c r="I88" i="70" s="1"/>
  <c r="J83" i="70" s="1"/>
  <c r="J88" i="70" s="1"/>
  <c r="K83" i="70" s="1"/>
  <c r="K88" i="70" s="1"/>
  <c r="L83" i="70" s="1"/>
  <c r="L88" i="70" s="1"/>
  <c r="M83" i="70" s="1"/>
  <c r="M88" i="70" s="1"/>
  <c r="N83" i="70" s="1"/>
  <c r="N88" i="70" s="1"/>
  <c r="O83" i="70" s="1"/>
  <c r="O88" i="70" s="1"/>
  <c r="P83" i="70" s="1"/>
  <c r="P88" i="70" s="1"/>
  <c r="Q83" i="70" s="1"/>
  <c r="Q88" i="70" s="1"/>
  <c r="R83" i="70" s="1"/>
  <c r="R88" i="70" s="1"/>
  <c r="S83" i="70" s="1"/>
  <c r="S88" i="70" s="1"/>
  <c r="T83" i="70" s="1"/>
  <c r="T88" i="70" s="1"/>
  <c r="U83" i="70" s="1"/>
  <c r="U88" i="70" s="1"/>
  <c r="V83" i="70" s="1"/>
  <c r="V88" i="70" s="1"/>
  <c r="W83" i="70" s="1"/>
  <c r="W88" i="70" s="1"/>
  <c r="X83" i="70" s="1"/>
  <c r="X88" i="70" s="1"/>
  <c r="Y83" i="70" s="1"/>
  <c r="Y88" i="70" s="1"/>
  <c r="Z83" i="70" s="1"/>
  <c r="Z88" i="70" s="1"/>
  <c r="AA83" i="70" s="1"/>
  <c r="AA88" i="70" s="1"/>
  <c r="AB83" i="70" s="1"/>
  <c r="AB88" i="70" s="1"/>
  <c r="AC83" i="70" s="1"/>
  <c r="AC88" i="70" s="1"/>
  <c r="AD83" i="70" s="1"/>
  <c r="AD88" i="70" s="1"/>
  <c r="AE83" i="70" s="1"/>
  <c r="AE88" i="70" s="1"/>
  <c r="AF83" i="70" s="1"/>
  <c r="AF88" i="70" s="1"/>
  <c r="AG83" i="70" s="1"/>
  <c r="AG88" i="70" s="1"/>
  <c r="AH83" i="70" s="1"/>
  <c r="AH88" i="70" s="1"/>
  <c r="AI83" i="70" s="1"/>
  <c r="AI88" i="70" s="1"/>
  <c r="AJ83" i="70" s="1"/>
  <c r="AJ88" i="70" s="1"/>
  <c r="AK83" i="70" s="1"/>
  <c r="AK88" i="70" s="1"/>
  <c r="AL83" i="70" s="1"/>
  <c r="AL88" i="70" s="1"/>
  <c r="AM83" i="70" s="1"/>
  <c r="AM88" i="70" s="1"/>
  <c r="AN83" i="70" s="1"/>
  <c r="AN88" i="70" s="1"/>
  <c r="AO83" i="70" s="1"/>
  <c r="AO88" i="70" s="1"/>
  <c r="AP83" i="70" s="1"/>
  <c r="AP88" i="70" s="1"/>
  <c r="AQ83" i="70" s="1"/>
  <c r="AQ88" i="70" s="1"/>
  <c r="AR83" i="70" s="1"/>
  <c r="AR88" i="70" s="1"/>
  <c r="AS83" i="70" s="1"/>
  <c r="AS88" i="70" s="1"/>
  <c r="AT83" i="70" s="1"/>
  <c r="AT88" i="70" s="1"/>
  <c r="AU83" i="70" s="1"/>
  <c r="AU88" i="70" s="1"/>
  <c r="AV83" i="70" s="1"/>
  <c r="AV88" i="70" s="1"/>
  <c r="AW83" i="70" s="1"/>
  <c r="AW88" i="70" s="1"/>
  <c r="AX83" i="70" s="1"/>
  <c r="AX88" i="70" s="1"/>
  <c r="AY83" i="70" s="1"/>
  <c r="AY88" i="70" s="1"/>
  <c r="AZ83" i="70" s="1"/>
  <c r="AZ88" i="70" s="1"/>
  <c r="BA83" i="70" s="1"/>
  <c r="BA88" i="70" s="1"/>
  <c r="BB83" i="70" s="1"/>
  <c r="BB88" i="70" s="1"/>
  <c r="BC83" i="70" s="1"/>
  <c r="BC88" i="70" s="1"/>
  <c r="BD83" i="70" s="1"/>
  <c r="BD88" i="70" s="1"/>
  <c r="BE83" i="70" s="1"/>
  <c r="BE88" i="70" s="1"/>
  <c r="BF83" i="70" s="1"/>
  <c r="BF88" i="70" s="1"/>
  <c r="BG83" i="70" s="1"/>
  <c r="BG88" i="70" s="1"/>
  <c r="BH83" i="70" s="1"/>
  <c r="BH88" i="70" s="1"/>
  <c r="BI83" i="70" s="1"/>
  <c r="BI88" i="70" s="1"/>
  <c r="BJ83" i="70" s="1"/>
  <c r="BJ88" i="70" s="1"/>
  <c r="BK83" i="70" s="1"/>
  <c r="BK88" i="70" s="1"/>
  <c r="BL83" i="70" s="1"/>
  <c r="BL88" i="70" s="1"/>
  <c r="BM83" i="70" s="1"/>
  <c r="BM88" i="70" s="1"/>
  <c r="BN83" i="70" s="1"/>
  <c r="BN88" i="70" s="1"/>
  <c r="BO83" i="70" s="1"/>
  <c r="BO88" i="70" s="1"/>
  <c r="BP83" i="70" s="1"/>
  <c r="BP88" i="70" s="1"/>
  <c r="BQ83" i="70" s="1"/>
  <c r="BQ88" i="70" s="1"/>
  <c r="BR83" i="70" s="1"/>
  <c r="AO100" i="70"/>
  <c r="AS100" i="70"/>
  <c r="BE100" i="70"/>
  <c r="BI100" i="70"/>
  <c r="BU100" i="70"/>
  <c r="AF100" i="70"/>
  <c r="AJ100" i="70"/>
  <c r="AN100" i="70"/>
  <c r="AR100" i="70"/>
  <c r="AV100" i="70"/>
  <c r="Q100" i="70"/>
  <c r="U100" i="70"/>
  <c r="Y100" i="70"/>
  <c r="AC100" i="70"/>
  <c r="EJ100" i="70"/>
  <c r="CB100" i="70"/>
  <c r="CF100" i="70"/>
  <c r="EV100" i="70"/>
  <c r="EZ100" i="70"/>
  <c r="FD100" i="70"/>
  <c r="FH100" i="70"/>
  <c r="FL100" i="70"/>
  <c r="FP100" i="70"/>
  <c r="FT100" i="70"/>
  <c r="FX100" i="70"/>
  <c r="GB100" i="70"/>
  <c r="GF100" i="70"/>
  <c r="GJ100" i="70"/>
  <c r="GN100" i="70"/>
  <c r="BJ100" i="70"/>
  <c r="BZ100" i="70"/>
  <c r="CL100" i="70"/>
  <c r="CP100" i="70"/>
  <c r="CT100" i="70"/>
  <c r="CX100" i="70"/>
  <c r="DB100" i="70"/>
  <c r="DF100" i="70"/>
  <c r="DJ100" i="70"/>
  <c r="DN100" i="70"/>
  <c r="DR100" i="70"/>
  <c r="DV100" i="70"/>
  <c r="ED100" i="70"/>
  <c r="EH100" i="70"/>
  <c r="EL100" i="70"/>
  <c r="EP100" i="70"/>
  <c r="ET100" i="70"/>
  <c r="F100" i="70"/>
  <c r="J100" i="70"/>
  <c r="N100" i="70"/>
  <c r="R100" i="70"/>
  <c r="V100" i="70"/>
  <c r="Z100" i="70"/>
  <c r="AD100" i="70"/>
  <c r="E25" i="72"/>
  <c r="D25" i="72"/>
  <c r="L25" i="72"/>
  <c r="H25" i="72"/>
  <c r="K25" i="72"/>
  <c r="G25" i="72"/>
  <c r="N25" i="72"/>
  <c r="J25" i="72"/>
  <c r="F25" i="72"/>
  <c r="BS21" i="70"/>
  <c r="BT15" i="70" s="1"/>
  <c r="BT21" i="70" s="1"/>
  <c r="BU15" i="70" s="1"/>
  <c r="BU21" i="70" s="1"/>
  <c r="BV15" i="70" s="1"/>
  <c r="BV21" i="70" s="1"/>
  <c r="BW15" i="70" s="1"/>
  <c r="BW21" i="70" s="1"/>
  <c r="BX15" i="70" s="1"/>
  <c r="BX21" i="70" s="1"/>
  <c r="BY15" i="70" s="1"/>
  <c r="BY21" i="70" s="1"/>
  <c r="BZ15" i="70" s="1"/>
  <c r="BZ21" i="70" s="1"/>
  <c r="CA15" i="70" s="1"/>
  <c r="CA21" i="70" s="1"/>
  <c r="CB15" i="70" s="1"/>
  <c r="CB21" i="70" s="1"/>
  <c r="CC15" i="70" s="1"/>
  <c r="CC21" i="70" s="1"/>
  <c r="CD15" i="70" s="1"/>
  <c r="CD21" i="70" s="1"/>
  <c r="CE15" i="70" s="1"/>
  <c r="CE21" i="70" s="1"/>
  <c r="CF15" i="70" s="1"/>
  <c r="CF21" i="70" s="1"/>
  <c r="CG15" i="70" s="1"/>
  <c r="CG21" i="70" s="1"/>
  <c r="CH15" i="70" s="1"/>
  <c r="CH21" i="70" s="1"/>
  <c r="CI15" i="70" s="1"/>
  <c r="CI21" i="70" s="1"/>
  <c r="CJ15" i="70" s="1"/>
  <c r="CJ21" i="70" s="1"/>
  <c r="CK15" i="70" s="1"/>
  <c r="CK21" i="70" s="1"/>
  <c r="CL15" i="70" s="1"/>
  <c r="CL21" i="70" s="1"/>
  <c r="CM15" i="70" s="1"/>
  <c r="CM21" i="70" s="1"/>
  <c r="CN15" i="70" s="1"/>
  <c r="CN21" i="70" s="1"/>
  <c r="CO15" i="70" s="1"/>
  <c r="CO21" i="70" s="1"/>
  <c r="CP15" i="70" s="1"/>
  <c r="CP21" i="70" s="1"/>
  <c r="CQ15" i="70" s="1"/>
  <c r="CQ21" i="70" s="1"/>
  <c r="CR15" i="70" s="1"/>
  <c r="CR21" i="70" s="1"/>
  <c r="CS15" i="70" s="1"/>
  <c r="CS21" i="70" s="1"/>
  <c r="CT15" i="70" s="1"/>
  <c r="CT21" i="70" s="1"/>
  <c r="CU15" i="70" s="1"/>
  <c r="CU21" i="70" s="1"/>
  <c r="CV15" i="70" s="1"/>
  <c r="D99" i="70"/>
  <c r="D57" i="70"/>
  <c r="CU100" i="70"/>
  <c r="AI100" i="70"/>
  <c r="AM100" i="70"/>
  <c r="AQ100" i="70"/>
  <c r="AU100" i="70"/>
  <c r="CY100" i="70"/>
  <c r="EJ11" i="70"/>
  <c r="ES11" i="70"/>
  <c r="CA100" i="70"/>
  <c r="CE100" i="70"/>
  <c r="CI100" i="70"/>
  <c r="EY100" i="70"/>
  <c r="FC100" i="70"/>
  <c r="FG100" i="70"/>
  <c r="FK100" i="70"/>
  <c r="FO100" i="70"/>
  <c r="FS100" i="70"/>
  <c r="FW100" i="70"/>
  <c r="GA100" i="70"/>
  <c r="GE100" i="70"/>
  <c r="GI100" i="70"/>
  <c r="GM100" i="70"/>
  <c r="E100" i="70"/>
  <c r="I100" i="70"/>
  <c r="M100" i="70"/>
  <c r="BS68" i="70"/>
  <c r="BT60" i="70" s="1"/>
  <c r="BT68" i="70" s="1"/>
  <c r="BU60" i="70" s="1"/>
  <c r="BU68" i="70" s="1"/>
  <c r="BV60" i="70" s="1"/>
  <c r="BV68" i="70" s="1"/>
  <c r="BW60" i="70" s="1"/>
  <c r="BW68" i="70" s="1"/>
  <c r="BX60" i="70" s="1"/>
  <c r="BX68" i="70" s="1"/>
  <c r="BY60" i="70" s="1"/>
  <c r="BY68" i="70" s="1"/>
  <c r="BZ60" i="70" s="1"/>
  <c r="BZ68" i="70" s="1"/>
  <c r="CA60" i="70" s="1"/>
  <c r="CA68" i="70" s="1"/>
  <c r="CB60" i="70" s="1"/>
  <c r="CB68" i="70" s="1"/>
  <c r="CC60" i="70" s="1"/>
  <c r="CC68" i="70" s="1"/>
  <c r="CD60" i="70" s="1"/>
  <c r="CD68" i="70" s="1"/>
  <c r="CE60" i="70" s="1"/>
  <c r="CE68" i="70" s="1"/>
  <c r="CF60" i="70" s="1"/>
  <c r="CF68" i="70" s="1"/>
  <c r="CG60" i="70" s="1"/>
  <c r="CG68" i="70" s="1"/>
  <c r="CH60" i="70" s="1"/>
  <c r="CH68" i="70" s="1"/>
  <c r="CI60" i="70" s="1"/>
  <c r="CI68" i="70" s="1"/>
  <c r="CJ60" i="70" s="1"/>
  <c r="CJ68" i="70" s="1"/>
  <c r="CK60" i="70" s="1"/>
  <c r="CK68" i="70" s="1"/>
  <c r="CL60" i="70" s="1"/>
  <c r="CL68" i="70" s="1"/>
  <c r="CM60" i="70" s="1"/>
  <c r="CM68" i="70" s="1"/>
  <c r="CN60" i="70" s="1"/>
  <c r="CN68" i="70" s="1"/>
  <c r="CO60" i="70" s="1"/>
  <c r="CO68" i="70" s="1"/>
  <c r="CP60" i="70" s="1"/>
  <c r="CP68" i="70" s="1"/>
  <c r="CQ60" i="70" s="1"/>
  <c r="CQ68" i="70" s="1"/>
  <c r="CR60" i="70" s="1"/>
  <c r="CR68" i="70" s="1"/>
  <c r="CS60" i="70" s="1"/>
  <c r="CS68" i="70" s="1"/>
  <c r="CT60" i="70" s="1"/>
  <c r="CT68" i="70" s="1"/>
  <c r="CU60" i="70" s="1"/>
  <c r="CU68" i="70" s="1"/>
  <c r="CV60" i="70" s="1"/>
  <c r="CV68" i="70" s="1"/>
  <c r="CW60" i="70" s="1"/>
  <c r="CW68" i="70" s="1"/>
  <c r="CX60" i="70" s="1"/>
  <c r="CX68" i="70" s="1"/>
  <c r="CY60" i="70" s="1"/>
  <c r="CY68" i="70" s="1"/>
  <c r="CZ60" i="70" s="1"/>
  <c r="CZ68" i="70" s="1"/>
  <c r="DA60" i="70" s="1"/>
  <c r="DA68" i="70" s="1"/>
  <c r="DB60" i="70" s="1"/>
  <c r="DB68" i="70" s="1"/>
  <c r="DC60" i="70" s="1"/>
  <c r="DC68" i="70" s="1"/>
  <c r="DD60" i="70" s="1"/>
  <c r="DD68" i="70" s="1"/>
  <c r="DE60" i="70" s="1"/>
  <c r="DE68" i="70" s="1"/>
  <c r="DF60" i="70" s="1"/>
  <c r="DF68" i="70" s="1"/>
  <c r="DG60" i="70" s="1"/>
  <c r="DG68" i="70" s="1"/>
  <c r="DH60" i="70" s="1"/>
  <c r="DH68" i="70" s="1"/>
  <c r="DI60" i="70" s="1"/>
  <c r="DI68" i="70" s="1"/>
  <c r="DJ60" i="70" s="1"/>
  <c r="DJ68" i="70" s="1"/>
  <c r="DK60" i="70" s="1"/>
  <c r="DK68" i="70" s="1"/>
  <c r="DL60" i="70" s="1"/>
  <c r="DL68" i="70" s="1"/>
  <c r="DM60" i="70" s="1"/>
  <c r="DM68" i="70" s="1"/>
  <c r="DN60" i="70" s="1"/>
  <c r="DN68" i="70" s="1"/>
  <c r="DO60" i="70" s="1"/>
  <c r="DO68" i="70" s="1"/>
  <c r="DP60" i="70" s="1"/>
  <c r="DP68" i="70" s="1"/>
  <c r="DQ60" i="70" s="1"/>
  <c r="DQ68" i="70" s="1"/>
  <c r="DR60" i="70" s="1"/>
  <c r="DR68" i="70" s="1"/>
  <c r="DS60" i="70" s="1"/>
  <c r="DS68" i="70" s="1"/>
  <c r="DT60" i="70" s="1"/>
  <c r="DT68" i="70" s="1"/>
  <c r="DU60" i="70" s="1"/>
  <c r="DU68" i="70" s="1"/>
  <c r="DV60" i="70" s="1"/>
  <c r="DV68" i="70" s="1"/>
  <c r="DW60" i="70" s="1"/>
  <c r="DW68" i="70" s="1"/>
  <c r="DX60" i="70" s="1"/>
  <c r="DX68" i="70" s="1"/>
  <c r="DY60" i="70" s="1"/>
  <c r="DY68" i="70" s="1"/>
  <c r="DZ60" i="70" s="1"/>
  <c r="DZ68" i="70" s="1"/>
  <c r="EA60" i="70" s="1"/>
  <c r="EA68" i="70" s="1"/>
  <c r="EB60" i="70" s="1"/>
  <c r="EB68" i="70" s="1"/>
  <c r="EC60" i="70" s="1"/>
  <c r="EC68" i="70" s="1"/>
  <c r="ED60" i="70" s="1"/>
  <c r="ED68" i="70" s="1"/>
  <c r="EE60" i="70" s="1"/>
  <c r="EE68" i="70" s="1"/>
  <c r="EF60" i="70" s="1"/>
  <c r="EF68" i="70" s="1"/>
  <c r="EG60" i="70" s="1"/>
  <c r="EG68" i="70" s="1"/>
  <c r="EH60" i="70" s="1"/>
  <c r="EH68" i="70" s="1"/>
  <c r="EI60" i="70" s="1"/>
  <c r="EI68" i="70" s="1"/>
  <c r="EJ60" i="70" s="1"/>
  <c r="EJ68" i="70" s="1"/>
  <c r="EK60" i="70" s="1"/>
  <c r="EK68" i="70" s="1"/>
  <c r="EL60" i="70" s="1"/>
  <c r="EL68" i="70" s="1"/>
  <c r="EM60" i="70" s="1"/>
  <c r="EM68" i="70" s="1"/>
  <c r="EN60" i="70" s="1"/>
  <c r="EN68" i="70" s="1"/>
  <c r="EO60" i="70" s="1"/>
  <c r="EO68" i="70" s="1"/>
  <c r="EP60" i="70" s="1"/>
  <c r="EP68" i="70" s="1"/>
  <c r="EQ60" i="70" s="1"/>
  <c r="EQ68" i="70" s="1"/>
  <c r="ER60" i="70" s="1"/>
  <c r="ER68" i="70" s="1"/>
  <c r="ES60" i="70" s="1"/>
  <c r="ES68" i="70" s="1"/>
  <c r="ET60" i="70" s="1"/>
  <c r="ET68" i="70" s="1"/>
  <c r="EU60" i="70" s="1"/>
  <c r="EU68" i="70" s="1"/>
  <c r="EV60" i="70" s="1"/>
  <c r="EV68" i="70" s="1"/>
  <c r="EW60" i="70" s="1"/>
  <c r="EW68" i="70" s="1"/>
  <c r="EX60" i="70" s="1"/>
  <c r="EX68" i="70" s="1"/>
  <c r="EY60" i="70" s="1"/>
  <c r="EY68" i="70" s="1"/>
  <c r="EZ60" i="70" s="1"/>
  <c r="EZ68" i="70" s="1"/>
  <c r="FA60" i="70" s="1"/>
  <c r="FA68" i="70" s="1"/>
  <c r="FB60" i="70" s="1"/>
  <c r="FB68" i="70" s="1"/>
  <c r="FC60" i="70" s="1"/>
  <c r="FC68" i="70" s="1"/>
  <c r="FD60" i="70" s="1"/>
  <c r="FD68" i="70" s="1"/>
  <c r="FE60" i="70" s="1"/>
  <c r="FE68" i="70" s="1"/>
  <c r="FF60" i="70" s="1"/>
  <c r="FF68" i="70" s="1"/>
  <c r="FG60" i="70" s="1"/>
  <c r="FG68" i="70" s="1"/>
  <c r="FH60" i="70" s="1"/>
  <c r="FH68" i="70" s="1"/>
  <c r="FI60" i="70" s="1"/>
  <c r="FI68" i="70" s="1"/>
  <c r="FJ60" i="70" s="1"/>
  <c r="FJ68" i="70" s="1"/>
  <c r="FK60" i="70" s="1"/>
  <c r="FK68" i="70" s="1"/>
  <c r="FL60" i="70" s="1"/>
  <c r="FL68" i="70" s="1"/>
  <c r="FM60" i="70" s="1"/>
  <c r="FM68" i="70" s="1"/>
  <c r="FN60" i="70" s="1"/>
  <c r="FN68" i="70" s="1"/>
  <c r="FO60" i="70" s="1"/>
  <c r="FO68" i="70" s="1"/>
  <c r="FP60" i="70" s="1"/>
  <c r="FP68" i="70" s="1"/>
  <c r="FQ60" i="70" s="1"/>
  <c r="FQ68" i="70" s="1"/>
  <c r="FR60" i="70" s="1"/>
  <c r="FR68" i="70" s="1"/>
  <c r="FS60" i="70" s="1"/>
  <c r="FS68" i="70" s="1"/>
  <c r="FT60" i="70" s="1"/>
  <c r="FT68" i="70" s="1"/>
  <c r="FU60" i="70" s="1"/>
  <c r="FU68" i="70" s="1"/>
  <c r="FV60" i="70" s="1"/>
  <c r="FV68" i="70" s="1"/>
  <c r="FW60" i="70" s="1"/>
  <c r="FW68" i="70" s="1"/>
  <c r="FX60" i="70" s="1"/>
  <c r="FX68" i="70" s="1"/>
  <c r="FY60" i="70" s="1"/>
  <c r="FY68" i="70" s="1"/>
  <c r="FZ60" i="70" s="1"/>
  <c r="FZ68" i="70" s="1"/>
  <c r="GA60" i="70" s="1"/>
  <c r="GA68" i="70" s="1"/>
  <c r="GB60" i="70" s="1"/>
  <c r="GB68" i="70" s="1"/>
  <c r="GC60" i="70" s="1"/>
  <c r="GC68" i="70" s="1"/>
  <c r="GD60" i="70" s="1"/>
  <c r="GD68" i="70" s="1"/>
  <c r="GE60" i="70" s="1"/>
  <c r="GE68" i="70" s="1"/>
  <c r="GF60" i="70" s="1"/>
  <c r="GF68" i="70" s="1"/>
  <c r="GG60" i="70" s="1"/>
  <c r="GG68" i="70" s="1"/>
  <c r="GH60" i="70" s="1"/>
  <c r="GH68" i="70" s="1"/>
  <c r="GI60" i="70" s="1"/>
  <c r="GI68" i="70" s="1"/>
  <c r="GJ60" i="70" s="1"/>
  <c r="GJ68" i="70" s="1"/>
  <c r="GK60" i="70" s="1"/>
  <c r="GK68" i="70" s="1"/>
  <c r="GL60" i="70" s="1"/>
  <c r="GL68" i="70" s="1"/>
  <c r="GM60" i="70" s="1"/>
  <c r="GM68" i="70" s="1"/>
  <c r="GN60" i="70" s="1"/>
  <c r="GN68" i="70" s="1"/>
  <c r="GO60" i="70" s="1"/>
  <c r="GO68" i="70" s="1"/>
  <c r="GP60" i="70" s="1"/>
  <c r="GP68" i="70" s="1"/>
  <c r="GQ60" i="70" s="1"/>
  <c r="GQ68" i="70" s="1"/>
  <c r="GR60" i="70" s="1"/>
  <c r="GR68" i="70" s="1"/>
  <c r="GS60" i="70" s="1"/>
  <c r="GS68" i="70" s="1"/>
  <c r="GT60" i="70" s="1"/>
  <c r="GT68" i="70" s="1"/>
  <c r="GU60" i="70" s="1"/>
  <c r="GU68" i="70" s="1"/>
  <c r="GV60" i="70" s="1"/>
  <c r="GV68" i="70" s="1"/>
  <c r="GW60" i="70" s="1"/>
  <c r="GW68" i="70" s="1"/>
  <c r="GX60" i="70" s="1"/>
  <c r="GX68" i="70" s="1"/>
  <c r="GY60" i="70" s="1"/>
  <c r="GY68" i="70" s="1"/>
  <c r="GZ60" i="70" s="1"/>
  <c r="GZ68" i="70" s="1"/>
  <c r="HA60" i="70" s="1"/>
  <c r="HA68" i="70" s="1"/>
  <c r="HB60" i="70" s="1"/>
  <c r="HB68" i="70" s="1"/>
  <c r="HC60" i="70" s="1"/>
  <c r="HC68" i="70" s="1"/>
  <c r="HD60" i="70" s="1"/>
  <c r="HD68" i="70" s="1"/>
  <c r="HE60" i="70" s="1"/>
  <c r="HE68" i="70" s="1"/>
  <c r="HF60" i="70" s="1"/>
  <c r="HF68" i="70" s="1"/>
  <c r="HG60" i="70" s="1"/>
  <c r="HG68" i="70" s="1"/>
  <c r="HH60" i="70" s="1"/>
  <c r="HH68" i="70" s="1"/>
  <c r="HI60" i="70" s="1"/>
  <c r="HI68" i="70" s="1"/>
  <c r="HJ60" i="70" s="1"/>
  <c r="HJ68" i="70" s="1"/>
  <c r="HK60" i="70" s="1"/>
  <c r="HK68" i="70" s="1"/>
  <c r="HL60" i="70" s="1"/>
  <c r="HL68" i="70" s="1"/>
  <c r="HM60" i="70" s="1"/>
  <c r="HM68" i="70" s="1"/>
  <c r="G100" i="70"/>
  <c r="K100" i="70"/>
  <c r="O100" i="70"/>
  <c r="S100" i="70"/>
  <c r="W100" i="70"/>
  <c r="AA100" i="70"/>
  <c r="E80" i="70"/>
  <c r="F71" i="70" s="1"/>
  <c r="F80" i="70" s="1"/>
  <c r="G71" i="70" s="1"/>
  <c r="G80" i="70" s="1"/>
  <c r="H71" i="70" s="1"/>
  <c r="H80" i="70" s="1"/>
  <c r="I71" i="70" s="1"/>
  <c r="I80" i="70" s="1"/>
  <c r="J71" i="70" s="1"/>
  <c r="J80" i="70" s="1"/>
  <c r="K71" i="70" s="1"/>
  <c r="K80" i="70" s="1"/>
  <c r="L71" i="70" s="1"/>
  <c r="L80" i="70" s="1"/>
  <c r="M71" i="70" s="1"/>
  <c r="M80" i="70" s="1"/>
  <c r="N71" i="70" s="1"/>
  <c r="N80" i="70" s="1"/>
  <c r="O71" i="70" s="1"/>
  <c r="O80" i="70" s="1"/>
  <c r="P71" i="70" s="1"/>
  <c r="P80" i="70" s="1"/>
  <c r="Q71" i="70" s="1"/>
  <c r="Q80" i="70" s="1"/>
  <c r="R71" i="70" s="1"/>
  <c r="R80" i="70" s="1"/>
  <c r="S71" i="70" s="1"/>
  <c r="S80" i="70" s="1"/>
  <c r="T71" i="70" s="1"/>
  <c r="T80" i="70" s="1"/>
  <c r="U71" i="70" s="1"/>
  <c r="U80" i="70" s="1"/>
  <c r="V71" i="70" s="1"/>
  <c r="V80" i="70" s="1"/>
  <c r="W71" i="70" s="1"/>
  <c r="W80" i="70" s="1"/>
  <c r="X71" i="70" s="1"/>
  <c r="X80" i="70" s="1"/>
  <c r="Y71" i="70" s="1"/>
  <c r="Y80" i="70" s="1"/>
  <c r="Z71" i="70" s="1"/>
  <c r="Z80" i="70" s="1"/>
  <c r="AA71" i="70" s="1"/>
  <c r="AA80" i="70" s="1"/>
  <c r="AB71" i="70" s="1"/>
  <c r="AB80" i="70" s="1"/>
  <c r="AC71" i="70" s="1"/>
  <c r="AC80" i="70" s="1"/>
  <c r="AD71" i="70" s="1"/>
  <c r="AD80" i="70" s="1"/>
  <c r="AE71" i="70" s="1"/>
  <c r="AE80" i="70" s="1"/>
  <c r="AF71" i="70" s="1"/>
  <c r="AF80" i="70" s="1"/>
  <c r="AG71" i="70" s="1"/>
  <c r="AG80" i="70" s="1"/>
  <c r="AH71" i="70" s="1"/>
  <c r="AH80" i="70" s="1"/>
  <c r="AI71" i="70" s="1"/>
  <c r="AI80" i="70" s="1"/>
  <c r="AJ71" i="70" s="1"/>
  <c r="AJ80" i="70" s="1"/>
  <c r="AK71" i="70" s="1"/>
  <c r="AK80" i="70" s="1"/>
  <c r="AL71" i="70" s="1"/>
  <c r="AL80" i="70" s="1"/>
  <c r="AM71" i="70" s="1"/>
  <c r="AM80" i="70" s="1"/>
  <c r="AN71" i="70" s="1"/>
  <c r="AN80" i="70" s="1"/>
  <c r="AO71" i="70" s="1"/>
  <c r="AO80" i="70" s="1"/>
  <c r="AP71" i="70" s="1"/>
  <c r="AP80" i="70" s="1"/>
  <c r="AQ71" i="70" s="1"/>
  <c r="AQ80" i="70" s="1"/>
  <c r="AR71" i="70" s="1"/>
  <c r="AR80" i="70" s="1"/>
  <c r="AS71" i="70" s="1"/>
  <c r="AS80" i="70" s="1"/>
  <c r="AT71" i="70" s="1"/>
  <c r="AT80" i="70" s="1"/>
  <c r="AU71" i="70" s="1"/>
  <c r="AU80" i="70" s="1"/>
  <c r="AV71" i="70" s="1"/>
  <c r="AV80" i="70" s="1"/>
  <c r="AW71" i="70" s="1"/>
  <c r="AW80" i="70" s="1"/>
  <c r="AX71" i="70" s="1"/>
  <c r="AX80" i="70" s="1"/>
  <c r="AY71" i="70" s="1"/>
  <c r="AY80" i="70" s="1"/>
  <c r="AZ71" i="70" s="1"/>
  <c r="AZ80" i="70" s="1"/>
  <c r="BA71" i="70" s="1"/>
  <c r="BA80" i="70" s="1"/>
  <c r="BB71" i="70" s="1"/>
  <c r="BB80" i="70" s="1"/>
  <c r="BC71" i="70" s="1"/>
  <c r="BC80" i="70" s="1"/>
  <c r="BD71" i="70" s="1"/>
  <c r="BD80" i="70" s="1"/>
  <c r="BE71" i="70" s="1"/>
  <c r="BE80" i="70" s="1"/>
  <c r="BF71" i="70" s="1"/>
  <c r="BF80" i="70" s="1"/>
  <c r="BG71" i="70" s="1"/>
  <c r="BG80" i="70" s="1"/>
  <c r="BH71" i="70" s="1"/>
  <c r="BH80" i="70" s="1"/>
  <c r="BI71" i="70" s="1"/>
  <c r="BI80" i="70" s="1"/>
  <c r="BJ71" i="70" s="1"/>
  <c r="BJ80" i="70" s="1"/>
  <c r="BK71" i="70" s="1"/>
  <c r="BK80" i="70" s="1"/>
  <c r="BL71" i="70" s="1"/>
  <c r="BL80" i="70" s="1"/>
  <c r="BM71" i="70" s="1"/>
  <c r="BM80" i="70" s="1"/>
  <c r="BN71" i="70" s="1"/>
  <c r="BN80" i="70" s="1"/>
  <c r="BO71" i="70" s="1"/>
  <c r="BO80" i="70" s="1"/>
  <c r="BP71" i="70" s="1"/>
  <c r="BP80" i="70" s="1"/>
  <c r="BQ71" i="70" s="1"/>
  <c r="BQ80" i="70" s="1"/>
  <c r="BR71" i="70" s="1"/>
  <c r="BR80" i="70" s="1"/>
  <c r="BS71" i="70" s="1"/>
  <c r="BS80" i="70" s="1"/>
  <c r="BT71" i="70" s="1"/>
  <c r="BT80" i="70" s="1"/>
  <c r="BU71" i="70" s="1"/>
  <c r="BU80" i="70" s="1"/>
  <c r="BV71" i="70" s="1"/>
  <c r="BV80" i="70" s="1"/>
  <c r="BW71" i="70" s="1"/>
  <c r="BW80" i="70" s="1"/>
  <c r="BX71" i="70" s="1"/>
  <c r="BX80" i="70" s="1"/>
  <c r="BY71" i="70" s="1"/>
  <c r="BY80" i="70" s="1"/>
  <c r="BZ71" i="70" s="1"/>
  <c r="BZ80" i="70" s="1"/>
  <c r="CA71" i="70" s="1"/>
  <c r="CA80" i="70" s="1"/>
  <c r="CB71" i="70" s="1"/>
  <c r="CB80" i="70" s="1"/>
  <c r="CC71" i="70" s="1"/>
  <c r="CC80" i="70" s="1"/>
  <c r="CD71" i="70" s="1"/>
  <c r="CD80" i="70" s="1"/>
  <c r="CE71" i="70" s="1"/>
  <c r="CE80" i="70" s="1"/>
  <c r="CF71" i="70" s="1"/>
  <c r="CF80" i="70" s="1"/>
  <c r="CG71" i="70" s="1"/>
  <c r="CG80" i="70" s="1"/>
  <c r="CH71" i="70" s="1"/>
  <c r="CH80" i="70" s="1"/>
  <c r="CI71" i="70" s="1"/>
  <c r="CI80" i="70" s="1"/>
  <c r="CJ71" i="70" s="1"/>
  <c r="CJ80" i="70" s="1"/>
  <c r="CK71" i="70" s="1"/>
  <c r="CK80" i="70" s="1"/>
  <c r="CL71" i="70" s="1"/>
  <c r="CL80" i="70" s="1"/>
  <c r="CM71" i="70" s="1"/>
  <c r="CM80" i="70" s="1"/>
  <c r="CN71" i="70" s="1"/>
  <c r="CN80" i="70" s="1"/>
  <c r="CO71" i="70" s="1"/>
  <c r="CO80" i="70" s="1"/>
  <c r="CP71" i="70" s="1"/>
  <c r="CP80" i="70" s="1"/>
  <c r="CQ71" i="70" s="1"/>
  <c r="CQ80" i="70" s="1"/>
  <c r="CR71" i="70" s="1"/>
  <c r="CR80" i="70" s="1"/>
  <c r="CS71" i="70" s="1"/>
  <c r="CS80" i="70" s="1"/>
  <c r="CT71" i="70" s="1"/>
  <c r="CT80" i="70" s="1"/>
  <c r="CU71" i="70" s="1"/>
  <c r="CU80" i="70" s="1"/>
  <c r="CV71" i="70" s="1"/>
  <c r="CV80" i="70" s="1"/>
  <c r="CW71" i="70" s="1"/>
  <c r="CW80" i="70" s="1"/>
  <c r="CX71" i="70" s="1"/>
  <c r="CX80" i="70" s="1"/>
  <c r="CY71" i="70" s="1"/>
  <c r="CY80" i="70" s="1"/>
  <c r="CZ71" i="70" s="1"/>
  <c r="CZ80" i="70" s="1"/>
  <c r="DA71" i="70" s="1"/>
  <c r="DA80" i="70" s="1"/>
  <c r="DB71" i="70" s="1"/>
  <c r="DB80" i="70" s="1"/>
  <c r="DC71" i="70" s="1"/>
  <c r="DC80" i="70" s="1"/>
  <c r="DD71" i="70" s="1"/>
  <c r="DD80" i="70" s="1"/>
  <c r="DE71" i="70" s="1"/>
  <c r="DE80" i="70" s="1"/>
  <c r="DF71" i="70" s="1"/>
  <c r="DF80" i="70" s="1"/>
  <c r="DG71" i="70" s="1"/>
  <c r="DG80" i="70" s="1"/>
  <c r="DH71" i="70" s="1"/>
  <c r="DH80" i="70" s="1"/>
  <c r="DI71" i="70" s="1"/>
  <c r="DI80" i="70" s="1"/>
  <c r="DJ71" i="70" s="1"/>
  <c r="DJ80" i="70" s="1"/>
  <c r="DK71" i="70" s="1"/>
  <c r="DK80" i="70" s="1"/>
  <c r="DL71" i="70" s="1"/>
  <c r="DL80" i="70" s="1"/>
  <c r="DM71" i="70" s="1"/>
  <c r="DM80" i="70" s="1"/>
  <c r="DN71" i="70" s="1"/>
  <c r="DN80" i="70" s="1"/>
  <c r="DO71" i="70" s="1"/>
  <c r="DO80" i="70" s="1"/>
  <c r="DP71" i="70" s="1"/>
  <c r="DP80" i="70" s="1"/>
  <c r="DQ71" i="70" s="1"/>
  <c r="DQ80" i="70" s="1"/>
  <c r="DR71" i="70" s="1"/>
  <c r="DR80" i="70" s="1"/>
  <c r="DS71" i="70" s="1"/>
  <c r="DS80" i="70" s="1"/>
  <c r="DT71" i="70" s="1"/>
  <c r="DT80" i="70" s="1"/>
  <c r="DU71" i="70" s="1"/>
  <c r="DU80" i="70" s="1"/>
  <c r="DV71" i="70" s="1"/>
  <c r="DV80" i="70" s="1"/>
  <c r="DW71" i="70" s="1"/>
  <c r="DW80" i="70" s="1"/>
  <c r="DX71" i="70" s="1"/>
  <c r="DX80" i="70" s="1"/>
  <c r="DY71" i="70" s="1"/>
  <c r="DY80" i="70" s="1"/>
  <c r="DZ71" i="70" s="1"/>
  <c r="DZ80" i="70" s="1"/>
  <c r="EA71" i="70" s="1"/>
  <c r="EA80" i="70" s="1"/>
  <c r="EB71" i="70" s="1"/>
  <c r="EB80" i="70" s="1"/>
  <c r="EC71" i="70" s="1"/>
  <c r="EC80" i="70" s="1"/>
  <c r="ED71" i="70" s="1"/>
  <c r="ED80" i="70" s="1"/>
  <c r="EE71" i="70" s="1"/>
  <c r="EE80" i="70" s="1"/>
  <c r="EF71" i="70" s="1"/>
  <c r="EF80" i="70" s="1"/>
  <c r="EG71" i="70" s="1"/>
  <c r="EG80" i="70" s="1"/>
  <c r="EH71" i="70" s="1"/>
  <c r="EH80" i="70" s="1"/>
  <c r="EI71" i="70" s="1"/>
  <c r="EI80" i="70" s="1"/>
  <c r="EJ71" i="70" s="1"/>
  <c r="EJ80" i="70" s="1"/>
  <c r="EK71" i="70" s="1"/>
  <c r="EK80" i="70" s="1"/>
  <c r="EL71" i="70" s="1"/>
  <c r="EL80" i="70" s="1"/>
  <c r="EM71" i="70" s="1"/>
  <c r="EM80" i="70" s="1"/>
  <c r="EN71" i="70" s="1"/>
  <c r="EN80" i="70" s="1"/>
  <c r="EO71" i="70" s="1"/>
  <c r="EO80" i="70" s="1"/>
  <c r="EP71" i="70" s="1"/>
  <c r="EP80" i="70" s="1"/>
  <c r="EQ71" i="70" s="1"/>
  <c r="EQ80" i="70" s="1"/>
  <c r="ER71" i="70" s="1"/>
  <c r="ER80" i="70" s="1"/>
  <c r="ES71" i="70" s="1"/>
  <c r="ES80" i="70" s="1"/>
  <c r="ET71" i="70" s="1"/>
  <c r="ET80" i="70" s="1"/>
  <c r="EU71" i="70" s="1"/>
  <c r="EU80" i="70" s="1"/>
  <c r="EV71" i="70" s="1"/>
  <c r="EV80" i="70" s="1"/>
  <c r="EW71" i="70" s="1"/>
  <c r="EW80" i="70" s="1"/>
  <c r="EX71" i="70" s="1"/>
  <c r="EX80" i="70" s="1"/>
  <c r="EY71" i="70" s="1"/>
  <c r="EY80" i="70" s="1"/>
  <c r="EZ71" i="70" s="1"/>
  <c r="EZ80" i="70" s="1"/>
  <c r="FA71" i="70" s="1"/>
  <c r="FA80" i="70" s="1"/>
  <c r="FB71" i="70" s="1"/>
  <c r="FB80" i="70" s="1"/>
  <c r="FC71" i="70" s="1"/>
  <c r="FC80" i="70" s="1"/>
  <c r="FD71" i="70" s="1"/>
  <c r="FD80" i="70" s="1"/>
  <c r="FE71" i="70" s="1"/>
  <c r="FE80" i="70" s="1"/>
  <c r="FF71" i="70" s="1"/>
  <c r="FF80" i="70" s="1"/>
  <c r="FG71" i="70" s="1"/>
  <c r="FG80" i="70" s="1"/>
  <c r="FH71" i="70" s="1"/>
  <c r="FH80" i="70" s="1"/>
  <c r="FI71" i="70" s="1"/>
  <c r="FI80" i="70" s="1"/>
  <c r="FJ71" i="70" s="1"/>
  <c r="FJ80" i="70" s="1"/>
  <c r="FK71" i="70" s="1"/>
  <c r="FK80" i="70" s="1"/>
  <c r="FL71" i="70" s="1"/>
  <c r="FL80" i="70" s="1"/>
  <c r="FM71" i="70" s="1"/>
  <c r="FM80" i="70" s="1"/>
  <c r="FN71" i="70" s="1"/>
  <c r="FN80" i="70" s="1"/>
  <c r="FO71" i="70" s="1"/>
  <c r="FO80" i="70" s="1"/>
  <c r="FP71" i="70" s="1"/>
  <c r="FP80" i="70" s="1"/>
  <c r="FQ71" i="70" s="1"/>
  <c r="FQ80" i="70" s="1"/>
  <c r="FR71" i="70" s="1"/>
  <c r="FR80" i="70" s="1"/>
  <c r="FS71" i="70" s="1"/>
  <c r="FS80" i="70" s="1"/>
  <c r="FT71" i="70" s="1"/>
  <c r="FT80" i="70" s="1"/>
  <c r="FU71" i="70" s="1"/>
  <c r="FU80" i="70" s="1"/>
  <c r="FV71" i="70" s="1"/>
  <c r="FV80" i="70" s="1"/>
  <c r="FW71" i="70" s="1"/>
  <c r="FW80" i="70" s="1"/>
  <c r="FX71" i="70" s="1"/>
  <c r="FX80" i="70" s="1"/>
  <c r="FY71" i="70" s="1"/>
  <c r="FY80" i="70" s="1"/>
  <c r="FZ71" i="70" s="1"/>
  <c r="FZ80" i="70" s="1"/>
  <c r="GA71" i="70" s="1"/>
  <c r="GA80" i="70" s="1"/>
  <c r="GB71" i="70" s="1"/>
  <c r="GB80" i="70" s="1"/>
  <c r="GC71" i="70" s="1"/>
  <c r="GC80" i="70" s="1"/>
  <c r="GD71" i="70" s="1"/>
  <c r="GD80" i="70" s="1"/>
  <c r="GE71" i="70" s="1"/>
  <c r="GE80" i="70" s="1"/>
  <c r="GF71" i="70" s="1"/>
  <c r="GF80" i="70" s="1"/>
  <c r="GG71" i="70" s="1"/>
  <c r="GG80" i="70" s="1"/>
  <c r="GH71" i="70" s="1"/>
  <c r="GH80" i="70" s="1"/>
  <c r="GI71" i="70" s="1"/>
  <c r="GI80" i="70" s="1"/>
  <c r="GJ71" i="70" s="1"/>
  <c r="GJ80" i="70" s="1"/>
  <c r="GK71" i="70" s="1"/>
  <c r="GK80" i="70" s="1"/>
  <c r="GL71" i="70" s="1"/>
  <c r="GL80" i="70" s="1"/>
  <c r="GM71" i="70" s="1"/>
  <c r="GM80" i="70" s="1"/>
  <c r="GN71" i="70" s="1"/>
  <c r="GN80" i="70" s="1"/>
  <c r="GO71" i="70" s="1"/>
  <c r="GO80" i="70" s="1"/>
  <c r="GP71" i="70" s="1"/>
  <c r="GP80" i="70" s="1"/>
  <c r="GQ71" i="70" s="1"/>
  <c r="GQ80" i="70" s="1"/>
  <c r="GR71" i="70" s="1"/>
  <c r="GR80" i="70" s="1"/>
  <c r="GS71" i="70" s="1"/>
  <c r="GS80" i="70" s="1"/>
  <c r="GT71" i="70" s="1"/>
  <c r="GT80" i="70" s="1"/>
  <c r="GU71" i="70" s="1"/>
  <c r="GU80" i="70" s="1"/>
  <c r="GV71" i="70" s="1"/>
  <c r="GV80" i="70" s="1"/>
  <c r="GW71" i="70" s="1"/>
  <c r="GW80" i="70" s="1"/>
  <c r="GX71" i="70" s="1"/>
  <c r="GX80" i="70" s="1"/>
  <c r="GY71" i="70" s="1"/>
  <c r="GY80" i="70" s="1"/>
  <c r="GZ71" i="70" s="1"/>
  <c r="GZ80" i="70" s="1"/>
  <c r="HA71" i="70" s="1"/>
  <c r="HA80" i="70" s="1"/>
  <c r="HB71" i="70" s="1"/>
  <c r="HB80" i="70" s="1"/>
  <c r="HC71" i="70" s="1"/>
  <c r="HC80" i="70" s="1"/>
  <c r="HD71" i="70" s="1"/>
  <c r="HD80" i="70" s="1"/>
  <c r="HE71" i="70" s="1"/>
  <c r="HE80" i="70" s="1"/>
  <c r="HF71" i="70" s="1"/>
  <c r="HF80" i="70" s="1"/>
  <c r="HG71" i="70" s="1"/>
  <c r="HG80" i="70" s="1"/>
  <c r="E18" i="71"/>
  <c r="BT96" i="70"/>
  <c r="BU91" i="70" s="1"/>
  <c r="BU96" i="70" s="1"/>
  <c r="BV91" i="70" s="1"/>
  <c r="BV96" i="70" s="1"/>
  <c r="BW91" i="70" s="1"/>
  <c r="BW96" i="70" s="1"/>
  <c r="BX91" i="70" s="1"/>
  <c r="BX96" i="70" s="1"/>
  <c r="BY91" i="70" s="1"/>
  <c r="BY96" i="70" s="1"/>
  <c r="BS88" i="70"/>
  <c r="BT83" i="70" s="1"/>
  <c r="BT88" i="70" s="1"/>
  <c r="BU83" i="70" s="1"/>
  <c r="BU88" i="70" s="1"/>
  <c r="BV83" i="70" s="1"/>
  <c r="BV88" i="70" s="1"/>
  <c r="BW83" i="70" s="1"/>
  <c r="BW88" i="70" s="1"/>
  <c r="BX83" i="70" s="1"/>
  <c r="BX88" i="70" s="1"/>
  <c r="BY83" i="70" s="1"/>
  <c r="BY88" i="70" s="1"/>
  <c r="BZ83" i="70" s="1"/>
  <c r="BZ88" i="70" s="1"/>
  <c r="CA83" i="70" s="1"/>
  <c r="CA88" i="70" s="1"/>
  <c r="CB83" i="70" s="1"/>
  <c r="CB88" i="70" s="1"/>
  <c r="CC83" i="70" s="1"/>
  <c r="CC88" i="70" s="1"/>
  <c r="CD83" i="70" s="1"/>
  <c r="CD88" i="70" s="1"/>
  <c r="CE83" i="70" s="1"/>
  <c r="CE88" i="70" s="1"/>
  <c r="CF83" i="70" s="1"/>
  <c r="CF88" i="70" s="1"/>
  <c r="CG83" i="70" s="1"/>
  <c r="CG88" i="70" s="1"/>
  <c r="CH83" i="70" s="1"/>
  <c r="CH88" i="70" s="1"/>
  <c r="CI83" i="70" s="1"/>
  <c r="CI88" i="70" s="1"/>
  <c r="CJ83" i="70" s="1"/>
  <c r="CJ88" i="70" s="1"/>
  <c r="CK83" i="70" s="1"/>
  <c r="CK88" i="70" s="1"/>
  <c r="CL83" i="70" s="1"/>
  <c r="CL88" i="70" s="1"/>
  <c r="CM83" i="70" s="1"/>
  <c r="CM88" i="70" s="1"/>
  <c r="CN83" i="70" s="1"/>
  <c r="CN88" i="70" s="1"/>
  <c r="CO83" i="70" s="1"/>
  <c r="CO88" i="70" s="1"/>
  <c r="CP83" i="70" s="1"/>
  <c r="CP88" i="70" s="1"/>
  <c r="CQ83" i="70" s="1"/>
  <c r="CQ88" i="70" s="1"/>
  <c r="CR83" i="70" s="1"/>
  <c r="CR88" i="70" s="1"/>
  <c r="CS83" i="70" s="1"/>
  <c r="CS88" i="70" s="1"/>
  <c r="CT83" i="70" s="1"/>
  <c r="CT88" i="70" s="1"/>
  <c r="CU83" i="70" s="1"/>
  <c r="CU88" i="70" s="1"/>
  <c r="CV83" i="70" s="1"/>
  <c r="CV88" i="70" s="1"/>
  <c r="CW83" i="70" s="1"/>
  <c r="CW88" i="70" s="1"/>
  <c r="CX83" i="70" s="1"/>
  <c r="CX88" i="70" s="1"/>
  <c r="CY83" i="70" s="1"/>
  <c r="CY88" i="70" s="1"/>
  <c r="CZ83" i="70" s="1"/>
  <c r="CZ88" i="70" s="1"/>
  <c r="DA83" i="70" s="1"/>
  <c r="DA88" i="70" s="1"/>
  <c r="DB83" i="70" s="1"/>
  <c r="DB88" i="70" s="1"/>
  <c r="DC83" i="70" s="1"/>
  <c r="DC88" i="70" s="1"/>
  <c r="DD83" i="70" s="1"/>
  <c r="DD88" i="70" s="1"/>
  <c r="DE83" i="70" s="1"/>
  <c r="DE88" i="70" s="1"/>
  <c r="DF83" i="70" s="1"/>
  <c r="DF88" i="70" s="1"/>
  <c r="DG83" i="70" s="1"/>
  <c r="DG88" i="70" s="1"/>
  <c r="DH83" i="70" s="1"/>
  <c r="DH88" i="70" s="1"/>
  <c r="DI83" i="70" s="1"/>
  <c r="DI88" i="70" s="1"/>
  <c r="DJ83" i="70" s="1"/>
  <c r="DJ88" i="70" s="1"/>
  <c r="DK83" i="70" s="1"/>
  <c r="DK88" i="70" s="1"/>
  <c r="DL83" i="70" s="1"/>
  <c r="DL88" i="70" s="1"/>
  <c r="DM83" i="70" s="1"/>
  <c r="DM88" i="70" s="1"/>
  <c r="DN83" i="70" s="1"/>
  <c r="DN88" i="70" s="1"/>
  <c r="DO83" i="70" s="1"/>
  <c r="DO88" i="70" s="1"/>
  <c r="DP83" i="70" s="1"/>
  <c r="DP88" i="70" s="1"/>
  <c r="DQ83" i="70" s="1"/>
  <c r="DQ88" i="70" s="1"/>
  <c r="DR83" i="70" s="1"/>
  <c r="DR88" i="70" s="1"/>
  <c r="DS83" i="70" s="1"/>
  <c r="DS88" i="70" s="1"/>
  <c r="DT83" i="70" s="1"/>
  <c r="DT88" i="70" s="1"/>
  <c r="DU83" i="70" s="1"/>
  <c r="DU88" i="70" s="1"/>
  <c r="DV83" i="70" s="1"/>
  <c r="DV88" i="70" s="1"/>
  <c r="DW83" i="70" s="1"/>
  <c r="DW88" i="70" s="1"/>
  <c r="DX83" i="70" s="1"/>
  <c r="DX88" i="70" s="1"/>
  <c r="DY83" i="70" s="1"/>
  <c r="DY88" i="70" s="1"/>
  <c r="DZ83" i="70" s="1"/>
  <c r="DZ88" i="70" s="1"/>
  <c r="EA83" i="70" s="1"/>
  <c r="EA88" i="70" s="1"/>
  <c r="EB83" i="70" s="1"/>
  <c r="EB88" i="70" s="1"/>
  <c r="EC83" i="70" s="1"/>
  <c r="EC88" i="70" s="1"/>
  <c r="ED83" i="70" s="1"/>
  <c r="ED88" i="70" s="1"/>
  <c r="EE83" i="70" s="1"/>
  <c r="EE88" i="70" s="1"/>
  <c r="EF83" i="70" s="1"/>
  <c r="EF88" i="70" s="1"/>
  <c r="EG83" i="70" s="1"/>
  <c r="EG88" i="70" s="1"/>
  <c r="EH83" i="70" s="1"/>
  <c r="EH88" i="70" s="1"/>
  <c r="EI83" i="70" s="1"/>
  <c r="EI88" i="70" s="1"/>
  <c r="EJ83" i="70" s="1"/>
  <c r="EJ88" i="70" s="1"/>
  <c r="EK83" i="70" s="1"/>
  <c r="EK88" i="70" s="1"/>
  <c r="EL83" i="70" s="1"/>
  <c r="EL88" i="70" s="1"/>
  <c r="EM83" i="70" s="1"/>
  <c r="EM88" i="70" s="1"/>
  <c r="EN83" i="70" s="1"/>
  <c r="EN88" i="70" s="1"/>
  <c r="EO83" i="70" s="1"/>
  <c r="EO88" i="70" s="1"/>
  <c r="EP83" i="70" s="1"/>
  <c r="EP88" i="70" s="1"/>
  <c r="EQ83" i="70" s="1"/>
  <c r="EQ88" i="70" s="1"/>
  <c r="ER83" i="70" s="1"/>
  <c r="ER88" i="70" s="1"/>
  <c r="ES83" i="70" s="1"/>
  <c r="ES88" i="70" s="1"/>
  <c r="ET83" i="70" s="1"/>
  <c r="ET88" i="70" s="1"/>
  <c r="EU83" i="70" s="1"/>
  <c r="EU88" i="70" s="1"/>
  <c r="EV83" i="70" s="1"/>
  <c r="EV88" i="70" s="1"/>
  <c r="EW83" i="70" s="1"/>
  <c r="EW88" i="70" s="1"/>
  <c r="EX83" i="70" s="1"/>
  <c r="EX88" i="70" s="1"/>
  <c r="EY83" i="70" s="1"/>
  <c r="EY88" i="70" s="1"/>
  <c r="EZ83" i="70" s="1"/>
  <c r="EZ88" i="70" s="1"/>
  <c r="FA83" i="70" s="1"/>
  <c r="FA88" i="70" s="1"/>
  <c r="FB83" i="70" s="1"/>
  <c r="FB88" i="70" s="1"/>
  <c r="FC83" i="70" s="1"/>
  <c r="FC88" i="70" s="1"/>
  <c r="FD83" i="70" s="1"/>
  <c r="FD88" i="70" s="1"/>
  <c r="FE83" i="70" s="1"/>
  <c r="FE88" i="70" s="1"/>
  <c r="FF83" i="70" s="1"/>
  <c r="FF88" i="70" s="1"/>
  <c r="FG83" i="70" s="1"/>
  <c r="FG88" i="70" s="1"/>
  <c r="FH83" i="70" s="1"/>
  <c r="FH88" i="70" s="1"/>
  <c r="FI83" i="70" s="1"/>
  <c r="FI88" i="70" s="1"/>
  <c r="FJ83" i="70" s="1"/>
  <c r="FJ88" i="70" s="1"/>
  <c r="FK83" i="70" s="1"/>
  <c r="FK88" i="70" s="1"/>
  <c r="FL83" i="70" s="1"/>
  <c r="FL88" i="70" s="1"/>
  <c r="FM83" i="70" s="1"/>
  <c r="FM88" i="70" s="1"/>
  <c r="FN83" i="70" s="1"/>
  <c r="FN88" i="70" s="1"/>
  <c r="FO83" i="70" s="1"/>
  <c r="FO88" i="70" s="1"/>
  <c r="FP83" i="70" s="1"/>
  <c r="FP88" i="70" s="1"/>
  <c r="FQ83" i="70" s="1"/>
  <c r="FQ88" i="70" s="1"/>
  <c r="FR83" i="70" s="1"/>
  <c r="FR88" i="70" s="1"/>
  <c r="FS83" i="70" s="1"/>
  <c r="FS88" i="70" s="1"/>
  <c r="FT83" i="70" s="1"/>
  <c r="FT88" i="70" s="1"/>
  <c r="FU83" i="70" s="1"/>
  <c r="FU88" i="70" s="1"/>
  <c r="FV83" i="70" s="1"/>
  <c r="FV88" i="70" s="1"/>
  <c r="FW83" i="70" s="1"/>
  <c r="FW88" i="70" s="1"/>
  <c r="FX83" i="70" s="1"/>
  <c r="FX88" i="70" s="1"/>
  <c r="FY83" i="70" s="1"/>
  <c r="FY88" i="70" s="1"/>
  <c r="FZ83" i="70" s="1"/>
  <c r="FZ88" i="70" s="1"/>
  <c r="GA83" i="70" s="1"/>
  <c r="GA88" i="70" s="1"/>
  <c r="GB83" i="70" s="1"/>
  <c r="GB88" i="70" s="1"/>
  <c r="GC83" i="70" s="1"/>
  <c r="GC88" i="70" s="1"/>
  <c r="GD83" i="70" s="1"/>
  <c r="GD88" i="70" s="1"/>
  <c r="GE83" i="70" s="1"/>
  <c r="GE88" i="70" s="1"/>
  <c r="GF83" i="70" s="1"/>
  <c r="GF88" i="70" s="1"/>
  <c r="GG83" i="70" s="1"/>
  <c r="GG88" i="70" s="1"/>
  <c r="GH83" i="70" s="1"/>
  <c r="GH88" i="70" s="1"/>
  <c r="GI83" i="70" s="1"/>
  <c r="GI88" i="70" s="1"/>
  <c r="GJ83" i="70" s="1"/>
  <c r="GJ88" i="70" s="1"/>
  <c r="GK83" i="70" s="1"/>
  <c r="GK88" i="70" s="1"/>
  <c r="GL83" i="70" s="1"/>
  <c r="GL88" i="70" s="1"/>
  <c r="GM83" i="70" s="1"/>
  <c r="GM88" i="70" s="1"/>
  <c r="GN83" i="70" s="1"/>
  <c r="GN88" i="70" s="1"/>
  <c r="GO83" i="70" s="1"/>
  <c r="GO88" i="70" s="1"/>
  <c r="GP83" i="70" s="1"/>
  <c r="GP88" i="70" s="1"/>
  <c r="GQ83" i="70" s="1"/>
  <c r="GQ88" i="70" s="1"/>
  <c r="GR83" i="70" s="1"/>
  <c r="GR88" i="70" s="1"/>
  <c r="GS83" i="70" s="1"/>
  <c r="GS88" i="70" s="1"/>
  <c r="GT83" i="70" s="1"/>
  <c r="GT88" i="70" s="1"/>
  <c r="GU83" i="70" s="1"/>
  <c r="GU88" i="70" s="1"/>
  <c r="GV83" i="70" s="1"/>
  <c r="GV88" i="70" s="1"/>
  <c r="GW83" i="70" s="1"/>
  <c r="GW88" i="70" s="1"/>
  <c r="GX83" i="70" s="1"/>
  <c r="GX88" i="70" s="1"/>
  <c r="GY83" i="70" s="1"/>
  <c r="GY88" i="70" s="1"/>
  <c r="GZ83" i="70" s="1"/>
  <c r="GZ88" i="70" s="1"/>
  <c r="HA83" i="70" s="1"/>
  <c r="HA88" i="70" s="1"/>
  <c r="HB83" i="70" s="1"/>
  <c r="HB88" i="70" s="1"/>
  <c r="HC83" i="70" s="1"/>
  <c r="HC88" i="70" s="1"/>
  <c r="HD83" i="70" s="1"/>
  <c r="HD88" i="70" s="1"/>
  <c r="HE83" i="70" s="1"/>
  <c r="HE88" i="70" s="1"/>
  <c r="HF83" i="70" s="1"/>
  <c r="HF88" i="70" s="1"/>
  <c r="HG83" i="70" s="1"/>
  <c r="HG88" i="70" s="1"/>
  <c r="HH83" i="70" s="1"/>
  <c r="HH88" i="70" s="1"/>
  <c r="HI83" i="70" s="1"/>
  <c r="HI88" i="70" s="1"/>
  <c r="HJ83" i="70" s="1"/>
  <c r="HJ88" i="70" s="1"/>
  <c r="HK83" i="70" s="1"/>
  <c r="HK88" i="70" s="1"/>
  <c r="HL83" i="70" s="1"/>
  <c r="HL88" i="70" s="1"/>
  <c r="HM83" i="70" s="1"/>
  <c r="HM88" i="70" s="1"/>
  <c r="CB96" i="70"/>
  <c r="CC91" i="70" s="1"/>
  <c r="CC96" i="70" s="1"/>
  <c r="CD91" i="70" s="1"/>
  <c r="CD96" i="70" s="1"/>
  <c r="CE91" i="70" s="1"/>
  <c r="CE96" i="70" s="1"/>
  <c r="CF91" i="70" s="1"/>
  <c r="CF96" i="70" s="1"/>
  <c r="CG91" i="70" s="1"/>
  <c r="CG96" i="70" s="1"/>
  <c r="CH91" i="70" s="1"/>
  <c r="CH96" i="70" s="1"/>
  <c r="CI91" i="70" s="1"/>
  <c r="CI96" i="70" s="1"/>
  <c r="CJ91" i="70" s="1"/>
  <c r="CJ96" i="70" s="1"/>
  <c r="CK91" i="70" s="1"/>
  <c r="CK96" i="70" s="1"/>
  <c r="CL91" i="70" s="1"/>
  <c r="CL96" i="70" s="1"/>
  <c r="CM91" i="70" s="1"/>
  <c r="CM96" i="70" s="1"/>
  <c r="CN91" i="70" s="1"/>
  <c r="CN96" i="70" s="1"/>
  <c r="CO91" i="70" s="1"/>
  <c r="CO96" i="70" s="1"/>
  <c r="CP91" i="70" s="1"/>
  <c r="CP96" i="70" s="1"/>
  <c r="CQ91" i="70" s="1"/>
  <c r="CQ96" i="70" s="1"/>
  <c r="CR91" i="70" s="1"/>
  <c r="CR96" i="70" s="1"/>
  <c r="CS91" i="70" s="1"/>
  <c r="CS96" i="70" s="1"/>
  <c r="CT91" i="70" s="1"/>
  <c r="CT96" i="70" s="1"/>
  <c r="CU91" i="70" s="1"/>
  <c r="CU96" i="70" s="1"/>
  <c r="CV91" i="70" s="1"/>
  <c r="CV96" i="70" s="1"/>
  <c r="CW91" i="70" s="1"/>
  <c r="CW96" i="70" s="1"/>
  <c r="CX91" i="70" s="1"/>
  <c r="CX96" i="70" s="1"/>
  <c r="CY91" i="70" s="1"/>
  <c r="CY96" i="70" s="1"/>
  <c r="CZ91" i="70" s="1"/>
  <c r="CZ96" i="70" s="1"/>
  <c r="DA91" i="70" s="1"/>
  <c r="DA96" i="70" s="1"/>
  <c r="DB91" i="70" s="1"/>
  <c r="DB96" i="70" s="1"/>
  <c r="DC91" i="70" s="1"/>
  <c r="DC96" i="70" s="1"/>
  <c r="DD91" i="70" s="1"/>
  <c r="DD96" i="70" s="1"/>
  <c r="DE91" i="70" s="1"/>
  <c r="DE96" i="70" s="1"/>
  <c r="DF91" i="70" s="1"/>
  <c r="DF96" i="70" s="1"/>
  <c r="DG91" i="70" s="1"/>
  <c r="DG96" i="70" s="1"/>
  <c r="DH91" i="70" s="1"/>
  <c r="DH96" i="70" s="1"/>
  <c r="DI91" i="70" s="1"/>
  <c r="DI96" i="70" s="1"/>
  <c r="DJ91" i="70" s="1"/>
  <c r="DJ96" i="70" s="1"/>
  <c r="DK91" i="70" s="1"/>
  <c r="DK96" i="70" s="1"/>
  <c r="DL91" i="70" s="1"/>
  <c r="DL96" i="70" s="1"/>
  <c r="DM91" i="70" s="1"/>
  <c r="DM96" i="70" s="1"/>
  <c r="DN91" i="70" s="1"/>
  <c r="DN96" i="70" s="1"/>
  <c r="DO91" i="70" s="1"/>
  <c r="DO96" i="70" s="1"/>
  <c r="DP91" i="70" s="1"/>
  <c r="DP96" i="70" s="1"/>
  <c r="DQ91" i="70" s="1"/>
  <c r="DQ96" i="70" s="1"/>
  <c r="DR91" i="70" s="1"/>
  <c r="DR96" i="70" s="1"/>
  <c r="DS91" i="70" s="1"/>
  <c r="DS96" i="70" s="1"/>
  <c r="DT91" i="70" s="1"/>
  <c r="DT96" i="70" s="1"/>
  <c r="DU91" i="70" s="1"/>
  <c r="DU96" i="70" s="1"/>
  <c r="DV91" i="70" s="1"/>
  <c r="DV96" i="70" s="1"/>
  <c r="DW91" i="70" s="1"/>
  <c r="DW96" i="70" s="1"/>
  <c r="DX91" i="70" s="1"/>
  <c r="DX96" i="70" s="1"/>
  <c r="DY91" i="70" s="1"/>
  <c r="DY96" i="70" s="1"/>
  <c r="DZ91" i="70" s="1"/>
  <c r="DZ96" i="70" s="1"/>
  <c r="EA91" i="70" s="1"/>
  <c r="EA96" i="70" s="1"/>
  <c r="EB91" i="70" s="1"/>
  <c r="EB96" i="70" s="1"/>
  <c r="EC91" i="70" s="1"/>
  <c r="EC96" i="70" s="1"/>
  <c r="ED91" i="70" s="1"/>
  <c r="ED96" i="70" s="1"/>
  <c r="EE91" i="70" s="1"/>
  <c r="EE96" i="70" s="1"/>
  <c r="EF91" i="70" s="1"/>
  <c r="EF96" i="70" s="1"/>
  <c r="EG91" i="70" s="1"/>
  <c r="EG96" i="70" s="1"/>
  <c r="EH91" i="70" s="1"/>
  <c r="EH96" i="70" s="1"/>
  <c r="EI91" i="70" s="1"/>
  <c r="EI96" i="70" s="1"/>
  <c r="EJ91" i="70" s="1"/>
  <c r="EJ96" i="70" s="1"/>
  <c r="EK91" i="70" s="1"/>
  <c r="EK96" i="70" s="1"/>
  <c r="EL91" i="70" s="1"/>
  <c r="EL96" i="70" s="1"/>
  <c r="EM91" i="70" s="1"/>
  <c r="EM96" i="70" s="1"/>
  <c r="EN91" i="70" s="1"/>
  <c r="EN96" i="70" s="1"/>
  <c r="EO91" i="70" s="1"/>
  <c r="EO96" i="70" s="1"/>
  <c r="EP91" i="70" s="1"/>
  <c r="EP96" i="70" s="1"/>
  <c r="EQ91" i="70" s="1"/>
  <c r="EQ96" i="70" s="1"/>
  <c r="ER91" i="70" s="1"/>
  <c r="ER96" i="70" s="1"/>
  <c r="ES91" i="70" s="1"/>
  <c r="ES96" i="70" s="1"/>
  <c r="ET91" i="70" s="1"/>
  <c r="ET96" i="70" s="1"/>
  <c r="EU91" i="70" s="1"/>
  <c r="EU96" i="70" s="1"/>
  <c r="EV91" i="70" s="1"/>
  <c r="EV96" i="70" s="1"/>
  <c r="EW91" i="70" s="1"/>
  <c r="EW96" i="70" s="1"/>
  <c r="EX91" i="70" s="1"/>
  <c r="EX96" i="70" s="1"/>
  <c r="EY91" i="70" s="1"/>
  <c r="EY96" i="70" s="1"/>
  <c r="EZ91" i="70" s="1"/>
  <c r="EZ96" i="70" s="1"/>
  <c r="FA91" i="70" s="1"/>
  <c r="FA96" i="70" s="1"/>
  <c r="FB91" i="70" s="1"/>
  <c r="FB96" i="70" s="1"/>
  <c r="FC91" i="70" s="1"/>
  <c r="FC96" i="70" s="1"/>
  <c r="FD91" i="70" s="1"/>
  <c r="FD96" i="70" s="1"/>
  <c r="FE91" i="70" s="1"/>
  <c r="FE96" i="70" s="1"/>
  <c r="FF91" i="70" s="1"/>
  <c r="FF96" i="70" s="1"/>
  <c r="FG91" i="70" s="1"/>
  <c r="FG96" i="70" s="1"/>
  <c r="FH91" i="70" s="1"/>
  <c r="FH96" i="70" s="1"/>
  <c r="FI91" i="70" s="1"/>
  <c r="FI96" i="70" s="1"/>
  <c r="FJ91" i="70" s="1"/>
  <c r="FJ96" i="70" s="1"/>
  <c r="FK91" i="70" s="1"/>
  <c r="FK96" i="70" s="1"/>
  <c r="FL91" i="70" s="1"/>
  <c r="FL96" i="70" s="1"/>
  <c r="FM91" i="70" s="1"/>
  <c r="FM96" i="70" s="1"/>
  <c r="FN91" i="70" s="1"/>
  <c r="FN96" i="70" s="1"/>
  <c r="FO91" i="70" s="1"/>
  <c r="FO96" i="70" s="1"/>
  <c r="FP91" i="70" s="1"/>
  <c r="FP96" i="70" s="1"/>
  <c r="FQ91" i="70" s="1"/>
  <c r="FQ96" i="70" s="1"/>
  <c r="FR91" i="70" s="1"/>
  <c r="FR96" i="70" s="1"/>
  <c r="FS91" i="70" s="1"/>
  <c r="FS96" i="70" s="1"/>
  <c r="FT91" i="70" s="1"/>
  <c r="FT96" i="70" s="1"/>
  <c r="FU91" i="70" s="1"/>
  <c r="FU96" i="70" s="1"/>
  <c r="FV91" i="70" s="1"/>
  <c r="FV96" i="70" s="1"/>
  <c r="FW91" i="70" s="1"/>
  <c r="FW96" i="70" s="1"/>
  <c r="FX91" i="70" s="1"/>
  <c r="FX96" i="70" s="1"/>
  <c r="FY91" i="70" s="1"/>
  <c r="FY96" i="70" s="1"/>
  <c r="FZ91" i="70" s="1"/>
  <c r="FZ96" i="70" s="1"/>
  <c r="GA91" i="70" s="1"/>
  <c r="GA96" i="70" s="1"/>
  <c r="GB91" i="70" s="1"/>
  <c r="GB96" i="70" s="1"/>
  <c r="GC91" i="70" s="1"/>
  <c r="GC96" i="70" s="1"/>
  <c r="GD91" i="70" s="1"/>
  <c r="GD96" i="70" s="1"/>
  <c r="GE91" i="70" s="1"/>
  <c r="GE96" i="70" s="1"/>
  <c r="GF91" i="70" s="1"/>
  <c r="GF96" i="70" s="1"/>
  <c r="GG91" i="70" s="1"/>
  <c r="GG96" i="70" s="1"/>
  <c r="GH91" i="70" s="1"/>
  <c r="GH96" i="70" s="1"/>
  <c r="GI91" i="70" s="1"/>
  <c r="GI96" i="70" s="1"/>
  <c r="GJ91" i="70" s="1"/>
  <c r="GJ96" i="70" s="1"/>
  <c r="GK91" i="70" s="1"/>
  <c r="GK96" i="70" s="1"/>
  <c r="GL91" i="70" s="1"/>
  <c r="GL96" i="70" s="1"/>
  <c r="GM91" i="70" s="1"/>
  <c r="GM96" i="70" s="1"/>
  <c r="GN91" i="70" s="1"/>
  <c r="GN96" i="70" s="1"/>
  <c r="GO91" i="70" s="1"/>
  <c r="GO96" i="70" s="1"/>
  <c r="GP91" i="70" s="1"/>
  <c r="GP96" i="70" s="1"/>
  <c r="GQ91" i="70" s="1"/>
  <c r="GQ96" i="70" s="1"/>
  <c r="GR91" i="70" s="1"/>
  <c r="GR96" i="70" s="1"/>
  <c r="GS91" i="70" s="1"/>
  <c r="GS96" i="70" s="1"/>
  <c r="GT91" i="70" s="1"/>
  <c r="GT96" i="70" s="1"/>
  <c r="GU91" i="70" s="1"/>
  <c r="GU96" i="70" s="1"/>
  <c r="GV91" i="70" s="1"/>
  <c r="GV96" i="70" s="1"/>
  <c r="GW91" i="70" s="1"/>
  <c r="GW96" i="70" s="1"/>
  <c r="GX91" i="70" s="1"/>
  <c r="GX96" i="70" s="1"/>
  <c r="GY91" i="70" s="1"/>
  <c r="GY96" i="70" s="1"/>
  <c r="GZ91" i="70" s="1"/>
  <c r="GZ96" i="70" s="1"/>
  <c r="HA91" i="70" s="1"/>
  <c r="HA96" i="70" s="1"/>
  <c r="HB91" i="70" s="1"/>
  <c r="HB96" i="70" s="1"/>
  <c r="HC91" i="70" s="1"/>
  <c r="HC96" i="70" s="1"/>
  <c r="HD91" i="70" s="1"/>
  <c r="HD96" i="70" s="1"/>
  <c r="HE91" i="70" s="1"/>
  <c r="HE96" i="70" s="1"/>
  <c r="HF91" i="70" s="1"/>
  <c r="HF96" i="70" s="1"/>
  <c r="HG91" i="70" s="1"/>
  <c r="HG96" i="70" s="1"/>
  <c r="D20" i="71"/>
  <c r="E16" i="71"/>
  <c r="G46" i="71"/>
  <c r="H19" i="71"/>
  <c r="K33" i="71"/>
  <c r="E46" i="71"/>
  <c r="F46" i="71"/>
  <c r="HH71" i="70" l="1"/>
  <c r="HH80" i="70" s="1"/>
  <c r="HI71" i="70" s="1"/>
  <c r="HI80" i="70" s="1"/>
  <c r="HJ71" i="70" s="1"/>
  <c r="HJ80" i="70" s="1"/>
  <c r="HK71" i="70" s="1"/>
  <c r="HK80" i="70" s="1"/>
  <c r="HL71" i="70" s="1"/>
  <c r="HL80" i="70" s="1"/>
  <c r="HM71" i="70" s="1"/>
  <c r="HM80" i="70" s="1"/>
  <c r="HH91" i="70"/>
  <c r="HH96" i="70" s="1"/>
  <c r="HI91" i="70" s="1"/>
  <c r="HI96" i="70" s="1"/>
  <c r="HJ91" i="70" s="1"/>
  <c r="HJ96" i="70" s="1"/>
  <c r="HK91" i="70" s="1"/>
  <c r="HK96" i="70" s="1"/>
  <c r="HL91" i="70" s="1"/>
  <c r="HL96" i="70" s="1"/>
  <c r="HM91" i="70" s="1"/>
  <c r="HM96" i="70" s="1"/>
  <c r="Q7" i="72"/>
  <c r="P25" i="72"/>
  <c r="AF6" i="70"/>
  <c r="AF12" i="70" s="1"/>
  <c r="F44" i="71"/>
  <c r="GO21" i="70"/>
  <c r="GP15" i="70" s="1"/>
  <c r="GP21" i="70" s="1"/>
  <c r="GQ15" i="70" s="1"/>
  <c r="GQ21" i="70" s="1"/>
  <c r="GR15" i="70" s="1"/>
  <c r="GR21" i="70" s="1"/>
  <c r="GS15" i="70" s="1"/>
  <c r="GS21" i="70" s="1"/>
  <c r="GT15" i="70" s="1"/>
  <c r="GT21" i="70" s="1"/>
  <c r="GU15" i="70" s="1"/>
  <c r="GU21" i="70" s="1"/>
  <c r="GV15" i="70" s="1"/>
  <c r="GV21" i="70" s="1"/>
  <c r="GW15" i="70" s="1"/>
  <c r="GW21" i="70" s="1"/>
  <c r="GX15" i="70" s="1"/>
  <c r="GX21" i="70" s="1"/>
  <c r="GY15" i="70" s="1"/>
  <c r="GY21" i="70" s="1"/>
  <c r="GZ15" i="70" s="1"/>
  <c r="GZ21" i="70" s="1"/>
  <c r="HA15" i="70" s="1"/>
  <c r="CX32" i="70"/>
  <c r="CY24" i="70" s="1"/>
  <c r="CY32" i="70" s="1"/>
  <c r="CZ24" i="70" s="1"/>
  <c r="CZ32" i="70" s="1"/>
  <c r="EJ12" i="70"/>
  <c r="EK6" i="70" s="1"/>
  <c r="EK12" i="70" s="1"/>
  <c r="EL6" i="70" s="1"/>
  <c r="EL12" i="70" s="1"/>
  <c r="EM6" i="70" s="1"/>
  <c r="EM12" i="70" s="1"/>
  <c r="EN6" i="70" s="1"/>
  <c r="EN12" i="70" s="1"/>
  <c r="EO6" i="70" s="1"/>
  <c r="EO12" i="70" s="1"/>
  <c r="EP6" i="70" s="1"/>
  <c r="EP12" i="70" s="1"/>
  <c r="EQ6" i="70" s="1"/>
  <c r="EQ12" i="70" s="1"/>
  <c r="ER6" i="70" s="1"/>
  <c r="ER12" i="70" s="1"/>
  <c r="ES6" i="70" s="1"/>
  <c r="ES12" i="70" s="1"/>
  <c r="ET6" i="70" s="1"/>
  <c r="ET12" i="70" s="1"/>
  <c r="EU6" i="70" s="1"/>
  <c r="EU12" i="70" s="1"/>
  <c r="EV6" i="70" s="1"/>
  <c r="EV12" i="70" s="1"/>
  <c r="EW6" i="70" s="1"/>
  <c r="EW12" i="70" s="1"/>
  <c r="EX6" i="70" s="1"/>
  <c r="EX12" i="70" s="1"/>
  <c r="EY6" i="70" s="1"/>
  <c r="EY12" i="70" s="1"/>
  <c r="EZ6" i="70" s="1"/>
  <c r="EZ12" i="70" s="1"/>
  <c r="FA6" i="70" s="1"/>
  <c r="FA12" i="70" s="1"/>
  <c r="FB6" i="70" s="1"/>
  <c r="FB12" i="70" s="1"/>
  <c r="FC6" i="70" s="1"/>
  <c r="FC12" i="70" s="1"/>
  <c r="FD6" i="70" s="1"/>
  <c r="FD12" i="70" s="1"/>
  <c r="FE6" i="70" s="1"/>
  <c r="FE12" i="70" s="1"/>
  <c r="FF6" i="70" s="1"/>
  <c r="FF12" i="70" s="1"/>
  <c r="FG6" i="70" s="1"/>
  <c r="FG12" i="70" s="1"/>
  <c r="FH6" i="70" s="1"/>
  <c r="FH12" i="70" s="1"/>
  <c r="FI6" i="70" s="1"/>
  <c r="FI12" i="70" s="1"/>
  <c r="FJ6" i="70" s="1"/>
  <c r="FJ12" i="70" s="1"/>
  <c r="FK6" i="70" s="1"/>
  <c r="FK12" i="70" s="1"/>
  <c r="FL6" i="70" s="1"/>
  <c r="FL12" i="70" s="1"/>
  <c r="FM6" i="70" s="1"/>
  <c r="FM12" i="70" s="1"/>
  <c r="FN6" i="70" s="1"/>
  <c r="FN12" i="70" s="1"/>
  <c r="FO6" i="70" s="1"/>
  <c r="FO12" i="70" s="1"/>
  <c r="FP6" i="70" s="1"/>
  <c r="FP12" i="70" s="1"/>
  <c r="FQ6" i="70" s="1"/>
  <c r="FQ12" i="70" s="1"/>
  <c r="FR6" i="70" s="1"/>
  <c r="FR12" i="70" s="1"/>
  <c r="FS6" i="70" s="1"/>
  <c r="FS12" i="70" s="1"/>
  <c r="FT6" i="70" s="1"/>
  <c r="FT12" i="70" s="1"/>
  <c r="FU6" i="70" s="1"/>
  <c r="FU12" i="70" s="1"/>
  <c r="FV6" i="70" s="1"/>
  <c r="FV12" i="70" s="1"/>
  <c r="FW6" i="70" s="1"/>
  <c r="FW12" i="70" s="1"/>
  <c r="FX6" i="70" s="1"/>
  <c r="FX12" i="70" s="1"/>
  <c r="FY6" i="70" s="1"/>
  <c r="FY12" i="70" s="1"/>
  <c r="FZ6" i="70" s="1"/>
  <c r="FZ12" i="70" s="1"/>
  <c r="GA6" i="70" s="1"/>
  <c r="GA12" i="70" s="1"/>
  <c r="GB6" i="70" s="1"/>
  <c r="GB12" i="70" s="1"/>
  <c r="GC6" i="70" s="1"/>
  <c r="GC12" i="70" s="1"/>
  <c r="GD6" i="70" s="1"/>
  <c r="GD12" i="70" s="1"/>
  <c r="GE6" i="70" s="1"/>
  <c r="GE12" i="70" s="1"/>
  <c r="GF6" i="70" s="1"/>
  <c r="GF12" i="70" s="1"/>
  <c r="GG6" i="70" s="1"/>
  <c r="GG12" i="70" s="1"/>
  <c r="GH6" i="70" s="1"/>
  <c r="GH12" i="70" s="1"/>
  <c r="GI6" i="70" s="1"/>
  <c r="GI12" i="70" s="1"/>
  <c r="GJ6" i="70" s="1"/>
  <c r="GJ12" i="70" s="1"/>
  <c r="GK6" i="70" s="1"/>
  <c r="GK12" i="70" s="1"/>
  <c r="GL6" i="70" s="1"/>
  <c r="GL12" i="70" s="1"/>
  <c r="GM6" i="70" s="1"/>
  <c r="GM12" i="70" s="1"/>
  <c r="GN6" i="70" s="1"/>
  <c r="GN12" i="70" s="1"/>
  <c r="GO6" i="70" s="1"/>
  <c r="L33" i="71"/>
  <c r="E20" i="71"/>
  <c r="F16" i="71"/>
  <c r="E43" i="71"/>
  <c r="H17" i="71"/>
  <c r="G44" i="71"/>
  <c r="H46" i="71"/>
  <c r="I19" i="71"/>
  <c r="D102" i="70"/>
  <c r="D101" i="70"/>
  <c r="D103" i="70" s="1"/>
  <c r="E46" i="70"/>
  <c r="E45" i="71"/>
  <c r="F18" i="71"/>
  <c r="R7" i="72" l="1"/>
  <c r="Q25" i="72"/>
  <c r="AG6" i="70"/>
  <c r="AG12" i="70" s="1"/>
  <c r="HA21" i="70"/>
  <c r="HB15" i="70" s="1"/>
  <c r="HB21" i="70" s="1"/>
  <c r="HC15" i="70" s="1"/>
  <c r="HC21" i="70" s="1"/>
  <c r="HD15" i="70" s="1"/>
  <c r="HD21" i="70" s="1"/>
  <c r="HE15" i="70" s="1"/>
  <c r="HE21" i="70" s="1"/>
  <c r="HF15" i="70" s="1"/>
  <c r="HF21" i="70" s="1"/>
  <c r="HG15" i="70" s="1"/>
  <c r="HG21" i="70" s="1"/>
  <c r="GO12" i="70"/>
  <c r="GP6" i="70" s="1"/>
  <c r="GP12" i="70" s="1"/>
  <c r="GQ6" i="70" s="1"/>
  <c r="GQ12" i="70" s="1"/>
  <c r="GR6" i="70" s="1"/>
  <c r="GR12" i="70" s="1"/>
  <c r="GS6" i="70" s="1"/>
  <c r="GS12" i="70" s="1"/>
  <c r="GT6" i="70" s="1"/>
  <c r="GT12" i="70" s="1"/>
  <c r="GU6" i="70" s="1"/>
  <c r="GU12" i="70" s="1"/>
  <c r="GV6" i="70" s="1"/>
  <c r="GV12" i="70" s="1"/>
  <c r="GW6" i="70" s="1"/>
  <c r="GW12" i="70" s="1"/>
  <c r="GX6" i="70" s="1"/>
  <c r="GX12" i="70" s="1"/>
  <c r="GY6" i="70" s="1"/>
  <c r="GY12" i="70" s="1"/>
  <c r="GZ6" i="70" s="1"/>
  <c r="GZ12" i="70" s="1"/>
  <c r="HA6" i="70" s="1"/>
  <c r="DA24" i="70"/>
  <c r="DA32" i="70" s="1"/>
  <c r="J19" i="71"/>
  <c r="I46" i="71"/>
  <c r="M33" i="71"/>
  <c r="E99" i="70"/>
  <c r="E57" i="70"/>
  <c r="F43" i="71"/>
  <c r="F20" i="71"/>
  <c r="G16" i="71"/>
  <c r="G18" i="71"/>
  <c r="F45" i="71"/>
  <c r="H44" i="71"/>
  <c r="I17" i="71"/>
  <c r="HH15" i="70" l="1"/>
  <c r="HH21" i="70" s="1"/>
  <c r="HI15" i="70" s="1"/>
  <c r="HI21" i="70" s="1"/>
  <c r="HJ15" i="70" s="1"/>
  <c r="HJ21" i="70" s="1"/>
  <c r="HK15" i="70" s="1"/>
  <c r="HK21" i="70" s="1"/>
  <c r="HL15" i="70" s="1"/>
  <c r="HL21" i="70" s="1"/>
  <c r="HM15" i="70" s="1"/>
  <c r="HM21" i="70" s="1"/>
  <c r="C12" i="80"/>
  <c r="S7" i="72"/>
  <c r="R25" i="72"/>
  <c r="AH6" i="70"/>
  <c r="AH12" i="70" s="1"/>
  <c r="HA12" i="70"/>
  <c r="HB6" i="70" s="1"/>
  <c r="HB12" i="70" s="1"/>
  <c r="HC6" i="70" s="1"/>
  <c r="HC12" i="70" s="1"/>
  <c r="HD6" i="70" s="1"/>
  <c r="HD12" i="70" s="1"/>
  <c r="HE6" i="70" s="1"/>
  <c r="HE12" i="70" s="1"/>
  <c r="HF6" i="70" s="1"/>
  <c r="HF12" i="70" s="1"/>
  <c r="HG6" i="70" s="1"/>
  <c r="HG12" i="70" s="1"/>
  <c r="HH6" i="70" s="1"/>
  <c r="HH12" i="70" s="1"/>
  <c r="HI6" i="70" s="1"/>
  <c r="HI12" i="70" s="1"/>
  <c r="HJ6" i="70" s="1"/>
  <c r="HJ12" i="70" s="1"/>
  <c r="HK6" i="70" s="1"/>
  <c r="HK12" i="70" s="1"/>
  <c r="HL6" i="70" s="1"/>
  <c r="HL12" i="70" s="1"/>
  <c r="HM6" i="70" s="1"/>
  <c r="DB24" i="70"/>
  <c r="DB32" i="70" s="1"/>
  <c r="E102" i="70"/>
  <c r="E101" i="70"/>
  <c r="F46" i="70"/>
  <c r="J46" i="71"/>
  <c r="K19" i="71"/>
  <c r="H18" i="71"/>
  <c r="G45" i="71"/>
  <c r="G43" i="71"/>
  <c r="G20" i="71"/>
  <c r="H16" i="71"/>
  <c r="I44" i="71"/>
  <c r="J17" i="71"/>
  <c r="N33" i="71"/>
  <c r="T7" i="72" l="1"/>
  <c r="S25" i="72"/>
  <c r="AI6" i="70"/>
  <c r="AI12" i="70" s="1"/>
  <c r="HM12" i="70"/>
  <c r="DC24" i="70"/>
  <c r="DC32" i="70" s="1"/>
  <c r="E103" i="70"/>
  <c r="H43" i="71"/>
  <c r="H20" i="71"/>
  <c r="I16" i="71"/>
  <c r="J44" i="71"/>
  <c r="K17" i="71"/>
  <c r="O33" i="71"/>
  <c r="H45" i="71"/>
  <c r="I18" i="71"/>
  <c r="K46" i="71"/>
  <c r="L19" i="71"/>
  <c r="F99" i="70"/>
  <c r="F57" i="70"/>
  <c r="U7" i="72" l="1"/>
  <c r="T25" i="72"/>
  <c r="AJ6" i="70"/>
  <c r="AJ12" i="70" s="1"/>
  <c r="DD24" i="70"/>
  <c r="DD32" i="70" s="1"/>
  <c r="L46" i="71"/>
  <c r="M19" i="71"/>
  <c r="I43" i="71"/>
  <c r="J16" i="71"/>
  <c r="I20" i="71"/>
  <c r="I45" i="71"/>
  <c r="J18" i="71"/>
  <c r="F102" i="70"/>
  <c r="F101" i="70"/>
  <c r="G46" i="70"/>
  <c r="P33" i="71"/>
  <c r="L17" i="71"/>
  <c r="K44" i="71"/>
  <c r="F103" i="70" l="1"/>
  <c r="V7" i="72"/>
  <c r="U25" i="72"/>
  <c r="AK6" i="70"/>
  <c r="AK12" i="70" s="1"/>
  <c r="DE24" i="70"/>
  <c r="DE32" i="70" s="1"/>
  <c r="G99" i="70"/>
  <c r="G57" i="70"/>
  <c r="J20" i="71"/>
  <c r="K16" i="71"/>
  <c r="J43" i="71"/>
  <c r="L44" i="71"/>
  <c r="M17" i="71"/>
  <c r="K18" i="71"/>
  <c r="J45" i="71"/>
  <c r="N19" i="71"/>
  <c r="M46" i="71"/>
  <c r="W7" i="72" l="1"/>
  <c r="V25" i="72"/>
  <c r="AL6" i="70"/>
  <c r="AL12" i="70" s="1"/>
  <c r="DF24" i="70"/>
  <c r="DF32" i="70" s="1"/>
  <c r="M44" i="71"/>
  <c r="N17" i="71"/>
  <c r="G102" i="70"/>
  <c r="G101" i="70"/>
  <c r="H46" i="70"/>
  <c r="K45" i="71"/>
  <c r="L18" i="71"/>
  <c r="K43" i="71"/>
  <c r="K20" i="71"/>
  <c r="L16" i="71"/>
  <c r="N46" i="71"/>
  <c r="O19" i="71"/>
  <c r="X7" i="72" l="1"/>
  <c r="W25" i="72"/>
  <c r="AM6" i="70"/>
  <c r="AM12" i="70" s="1"/>
  <c r="DG24" i="70"/>
  <c r="DG32" i="70" s="1"/>
  <c r="O46" i="71"/>
  <c r="P19" i="71"/>
  <c r="G103" i="70"/>
  <c r="N44" i="71"/>
  <c r="O17" i="71"/>
  <c r="L45" i="71"/>
  <c r="M18" i="71"/>
  <c r="L43" i="71"/>
  <c r="L20" i="71"/>
  <c r="M16" i="71"/>
  <c r="H99" i="70"/>
  <c r="H57" i="70"/>
  <c r="Y7" i="72" l="1"/>
  <c r="X25" i="72"/>
  <c r="AN6" i="70"/>
  <c r="AN12" i="70" s="1"/>
  <c r="P46" i="71"/>
  <c r="Q19" i="71"/>
  <c r="DH24" i="70"/>
  <c r="DH32" i="70" s="1"/>
  <c r="P17" i="71"/>
  <c r="O44" i="71"/>
  <c r="M45" i="71"/>
  <c r="N18" i="71"/>
  <c r="M43" i="71"/>
  <c r="M20" i="71"/>
  <c r="N16" i="71"/>
  <c r="H102" i="70"/>
  <c r="H101" i="70"/>
  <c r="I46" i="70"/>
  <c r="Z7" i="72" l="1"/>
  <c r="Y25" i="72"/>
  <c r="AO6" i="70"/>
  <c r="AO12" i="70" s="1"/>
  <c r="P44" i="71"/>
  <c r="Q17" i="71"/>
  <c r="R19" i="71"/>
  <c r="DI24" i="70"/>
  <c r="DI32" i="70" s="1"/>
  <c r="H103" i="70"/>
  <c r="O18" i="71"/>
  <c r="N45" i="71"/>
  <c r="N43" i="71"/>
  <c r="N20" i="71"/>
  <c r="O16" i="71"/>
  <c r="I99" i="70"/>
  <c r="I57" i="70"/>
  <c r="J46" i="70" s="1"/>
  <c r="AA7" i="72" l="1"/>
  <c r="AA25" i="72" s="1"/>
  <c r="Z25" i="72"/>
  <c r="AP6" i="70"/>
  <c r="AP12" i="70" s="1"/>
  <c r="R17" i="71"/>
  <c r="S19" i="71"/>
  <c r="DJ24" i="70"/>
  <c r="DJ32" i="70" s="1"/>
  <c r="I102" i="70"/>
  <c r="I101" i="70"/>
  <c r="O20" i="71"/>
  <c r="P16" i="71"/>
  <c r="Q16" i="71" s="1"/>
  <c r="O43" i="71"/>
  <c r="O45" i="71"/>
  <c r="P18" i="71"/>
  <c r="J11" i="39"/>
  <c r="I11" i="39"/>
  <c r="H11" i="39"/>
  <c r="F11" i="39"/>
  <c r="I12" i="66"/>
  <c r="H12" i="66"/>
  <c r="G12" i="66"/>
  <c r="F12" i="66"/>
  <c r="E12" i="66"/>
  <c r="D12" i="66"/>
  <c r="A11" i="66"/>
  <c r="A12" i="66" s="1"/>
  <c r="A15" i="66" s="1"/>
  <c r="A18" i="66" s="1"/>
  <c r="AQ6" i="70" l="1"/>
  <c r="AQ12" i="70" s="1"/>
  <c r="R16" i="71"/>
  <c r="S17" i="71"/>
  <c r="P45" i="71"/>
  <c r="Q18" i="71"/>
  <c r="Q20" i="71" s="1"/>
  <c r="T19" i="71"/>
  <c r="DK24" i="70"/>
  <c r="DK32" i="70" s="1"/>
  <c r="DL24" i="70" s="1"/>
  <c r="DL32" i="70" s="1"/>
  <c r="I103" i="70"/>
  <c r="G11" i="39"/>
  <c r="E11" i="39"/>
  <c r="C12" i="66"/>
  <c r="P43" i="71"/>
  <c r="P20" i="71"/>
  <c r="J99" i="70"/>
  <c r="J57" i="70"/>
  <c r="AR6" i="70" l="1"/>
  <c r="AR12" i="70" s="1"/>
  <c r="U19" i="71"/>
  <c r="R18" i="71"/>
  <c r="R20" i="71" s="1"/>
  <c r="T17" i="71"/>
  <c r="S16" i="71"/>
  <c r="DM24" i="70"/>
  <c r="DM32" i="70" s="1"/>
  <c r="J102" i="70"/>
  <c r="J101" i="70"/>
  <c r="K46" i="70"/>
  <c r="AS6" i="70" l="1"/>
  <c r="AS12" i="70" s="1"/>
  <c r="U17" i="71"/>
  <c r="V19" i="71"/>
  <c r="T16" i="71"/>
  <c r="S18" i="71"/>
  <c r="J103" i="70"/>
  <c r="DN24" i="70"/>
  <c r="DN32" i="70" s="1"/>
  <c r="K99" i="70"/>
  <c r="K57" i="70"/>
  <c r="AT6" i="70" l="1"/>
  <c r="AT12" i="70" s="1"/>
  <c r="T18" i="71"/>
  <c r="T20" i="71" s="1"/>
  <c r="S20" i="71"/>
  <c r="W19" i="71"/>
  <c r="V17" i="71"/>
  <c r="U16" i="71"/>
  <c r="DO24" i="70"/>
  <c r="DO32" i="70" s="1"/>
  <c r="K101" i="70"/>
  <c r="K102" i="70"/>
  <c r="L46" i="70"/>
  <c r="AU6" i="70" l="1"/>
  <c r="AU12" i="70" s="1"/>
  <c r="U18" i="71"/>
  <c r="U20" i="71" s="1"/>
  <c r="W17" i="71"/>
  <c r="X19" i="71"/>
  <c r="V16" i="71"/>
  <c r="DP24" i="70"/>
  <c r="DP32" i="70" s="1"/>
  <c r="K103" i="70"/>
  <c r="L99" i="70"/>
  <c r="L57" i="70"/>
  <c r="AV6" i="70" l="1"/>
  <c r="AV12" i="70" s="1"/>
  <c r="Y19" i="71"/>
  <c r="V18" i="71"/>
  <c r="V20" i="71" s="1"/>
  <c r="W16" i="71"/>
  <c r="X17" i="71"/>
  <c r="DQ24" i="70"/>
  <c r="DQ32" i="70" s="1"/>
  <c r="L102" i="70"/>
  <c r="L101" i="70"/>
  <c r="M46" i="70"/>
  <c r="AW6" i="70" l="1"/>
  <c r="AW12" i="70" s="1"/>
  <c r="Y17" i="71"/>
  <c r="Z19" i="71"/>
  <c r="X16" i="71"/>
  <c r="W18" i="71"/>
  <c r="L103" i="70"/>
  <c r="DR24" i="70"/>
  <c r="DR32" i="70" s="1"/>
  <c r="M99" i="70"/>
  <c r="M57" i="70"/>
  <c r="AX6" i="70" l="1"/>
  <c r="AX12" i="70" s="1"/>
  <c r="Y16" i="71"/>
  <c r="X18" i="71"/>
  <c r="X20" i="71" s="1"/>
  <c r="W20" i="71"/>
  <c r="AA19" i="71"/>
  <c r="Z17" i="71"/>
  <c r="DS24" i="70"/>
  <c r="DS32" i="70" s="1"/>
  <c r="M102" i="70"/>
  <c r="M101" i="70"/>
  <c r="N46" i="70"/>
  <c r="AY6" i="70" l="1"/>
  <c r="AY12" i="70" s="1"/>
  <c r="AA17" i="71"/>
  <c r="AB19" i="71"/>
  <c r="Y18" i="71"/>
  <c r="Z16" i="71"/>
  <c r="DT24" i="70"/>
  <c r="DT32" i="70" s="1"/>
  <c r="N99" i="70"/>
  <c r="N57" i="70"/>
  <c r="M103" i="70"/>
  <c r="AZ6" i="70" l="1"/>
  <c r="AZ12" i="70" s="1"/>
  <c r="AA16" i="71"/>
  <c r="Z18" i="71"/>
  <c r="Z20" i="71" s="1"/>
  <c r="Y20" i="71"/>
  <c r="AB17" i="71"/>
  <c r="DU24" i="70"/>
  <c r="DU32" i="70" s="1"/>
  <c r="N102" i="70"/>
  <c r="N101" i="70"/>
  <c r="O46" i="70"/>
  <c r="BA6" i="70" l="1"/>
  <c r="BA12" i="70" s="1"/>
  <c r="AB16" i="71"/>
  <c r="AA18" i="71"/>
  <c r="DV24" i="70"/>
  <c r="DV32" i="70" s="1"/>
  <c r="N103" i="70"/>
  <c r="O99" i="70"/>
  <c r="O57" i="70"/>
  <c r="BB6" i="70" l="1"/>
  <c r="BB12" i="70" s="1"/>
  <c r="AB18" i="71"/>
  <c r="AB20" i="71" s="1"/>
  <c r="AA20" i="71"/>
  <c r="DW24" i="70"/>
  <c r="O102" i="70"/>
  <c r="O101" i="70"/>
  <c r="P46" i="70"/>
  <c r="BC6" i="70" l="1"/>
  <c r="BC12" i="70" s="1"/>
  <c r="DW32" i="70"/>
  <c r="DX24" i="70" s="1"/>
  <c r="DX32" i="70" s="1"/>
  <c r="DY24" i="70" s="1"/>
  <c r="DY32" i="70" s="1"/>
  <c r="P99" i="70"/>
  <c r="P57" i="70"/>
  <c r="O103" i="70"/>
  <c r="BD6" i="70" l="1"/>
  <c r="BD12" i="70" s="1"/>
  <c r="DZ24" i="70"/>
  <c r="DZ32" i="70" s="1"/>
  <c r="P102" i="70"/>
  <c r="P101" i="70"/>
  <c r="Q46" i="70"/>
  <c r="BE6" i="70" l="1"/>
  <c r="BE12" i="70" s="1"/>
  <c r="P103" i="70"/>
  <c r="EA24" i="70"/>
  <c r="Q99" i="70"/>
  <c r="Q57" i="70"/>
  <c r="BF6" i="70" l="1"/>
  <c r="BF12" i="70" s="1"/>
  <c r="EA32" i="70"/>
  <c r="EB24" i="70" s="1"/>
  <c r="EB32" i="70" s="1"/>
  <c r="EC24" i="70" s="1"/>
  <c r="EC32" i="70" s="1"/>
  <c r="ED24" i="70" s="1"/>
  <c r="ED32" i="70" s="1"/>
  <c r="EE24" i="70" s="1"/>
  <c r="EE32" i="70" s="1"/>
  <c r="EF24" i="70" s="1"/>
  <c r="EF32" i="70" s="1"/>
  <c r="EG24" i="70" s="1"/>
  <c r="EG32" i="70" s="1"/>
  <c r="EH24" i="70" s="1"/>
  <c r="EH32" i="70" s="1"/>
  <c r="EI24" i="70" s="1"/>
  <c r="EI32" i="70" s="1"/>
  <c r="EJ24" i="70" s="1"/>
  <c r="EJ32" i="70" s="1"/>
  <c r="EK24" i="70" s="1"/>
  <c r="EK32" i="70" s="1"/>
  <c r="EL24" i="70" s="1"/>
  <c r="EL32" i="70" s="1"/>
  <c r="EM24" i="70" s="1"/>
  <c r="EM32" i="70" s="1"/>
  <c r="EN24" i="70" s="1"/>
  <c r="EN32" i="70" s="1"/>
  <c r="EO24" i="70" s="1"/>
  <c r="EO32" i="70" s="1"/>
  <c r="EP24" i="70" s="1"/>
  <c r="EP32" i="70" s="1"/>
  <c r="EQ24" i="70" s="1"/>
  <c r="EQ32" i="70" s="1"/>
  <c r="ER24" i="70" s="1"/>
  <c r="ER32" i="70" s="1"/>
  <c r="ES24" i="70" s="1"/>
  <c r="ES32" i="70" s="1"/>
  <c r="ET24" i="70" s="1"/>
  <c r="ET32" i="70" s="1"/>
  <c r="EU24" i="70" s="1"/>
  <c r="EU32" i="70" s="1"/>
  <c r="EV24" i="70" s="1"/>
  <c r="EV32" i="70" s="1"/>
  <c r="EW24" i="70" s="1"/>
  <c r="EW32" i="70" s="1"/>
  <c r="EX24" i="70" s="1"/>
  <c r="EX32" i="70" s="1"/>
  <c r="EY24" i="70" s="1"/>
  <c r="EY32" i="70" s="1"/>
  <c r="EZ24" i="70" s="1"/>
  <c r="EZ32" i="70" s="1"/>
  <c r="FA24" i="70" s="1"/>
  <c r="FA32" i="70" s="1"/>
  <c r="FB24" i="70" s="1"/>
  <c r="FB32" i="70" s="1"/>
  <c r="FC24" i="70" s="1"/>
  <c r="FC32" i="70" s="1"/>
  <c r="FD24" i="70" s="1"/>
  <c r="FD32" i="70" s="1"/>
  <c r="FE24" i="70" s="1"/>
  <c r="FE32" i="70" s="1"/>
  <c r="FF24" i="70" s="1"/>
  <c r="FF32" i="70" s="1"/>
  <c r="FG24" i="70" s="1"/>
  <c r="FG32" i="70" s="1"/>
  <c r="FH24" i="70" s="1"/>
  <c r="FH32" i="70" s="1"/>
  <c r="FI24" i="70" s="1"/>
  <c r="FI32" i="70" s="1"/>
  <c r="FJ24" i="70" s="1"/>
  <c r="FJ32" i="70" s="1"/>
  <c r="FK24" i="70" s="1"/>
  <c r="FK32" i="70" s="1"/>
  <c r="FL24" i="70" s="1"/>
  <c r="FL32" i="70" s="1"/>
  <c r="FM24" i="70" s="1"/>
  <c r="FM32" i="70" s="1"/>
  <c r="FN24" i="70" s="1"/>
  <c r="FN32" i="70" s="1"/>
  <c r="FO24" i="70" s="1"/>
  <c r="FO32" i="70" s="1"/>
  <c r="FP24" i="70" s="1"/>
  <c r="FP32" i="70" s="1"/>
  <c r="FQ24" i="70" s="1"/>
  <c r="FQ32" i="70" s="1"/>
  <c r="FR24" i="70" s="1"/>
  <c r="FR32" i="70" s="1"/>
  <c r="FS24" i="70" s="1"/>
  <c r="FS32" i="70" s="1"/>
  <c r="FT24" i="70" s="1"/>
  <c r="FT32" i="70" s="1"/>
  <c r="FU24" i="70" s="1"/>
  <c r="FU32" i="70" s="1"/>
  <c r="FV24" i="70" s="1"/>
  <c r="FV32" i="70" s="1"/>
  <c r="FW24" i="70" s="1"/>
  <c r="FW32" i="70" s="1"/>
  <c r="FX24" i="70" s="1"/>
  <c r="FX32" i="70" s="1"/>
  <c r="FY24" i="70" s="1"/>
  <c r="FY32" i="70" s="1"/>
  <c r="FZ24" i="70" s="1"/>
  <c r="FZ32" i="70" s="1"/>
  <c r="GA24" i="70" s="1"/>
  <c r="GA32" i="70" s="1"/>
  <c r="GB24" i="70" s="1"/>
  <c r="GB32" i="70" s="1"/>
  <c r="GC24" i="70" s="1"/>
  <c r="GC32" i="70" s="1"/>
  <c r="GD24" i="70" s="1"/>
  <c r="GD32" i="70" s="1"/>
  <c r="GE24" i="70" s="1"/>
  <c r="GE32" i="70" s="1"/>
  <c r="GF24" i="70" s="1"/>
  <c r="GF32" i="70" s="1"/>
  <c r="GG24" i="70" s="1"/>
  <c r="GG32" i="70" s="1"/>
  <c r="GH24" i="70" s="1"/>
  <c r="GH32" i="70" s="1"/>
  <c r="GI24" i="70" s="1"/>
  <c r="GI32" i="70" s="1"/>
  <c r="GJ24" i="70" s="1"/>
  <c r="GJ32" i="70" s="1"/>
  <c r="GK24" i="70" s="1"/>
  <c r="GK32" i="70" s="1"/>
  <c r="GL24" i="70" s="1"/>
  <c r="GL32" i="70" s="1"/>
  <c r="GM24" i="70" s="1"/>
  <c r="GM32" i="70" s="1"/>
  <c r="GN24" i="70" s="1"/>
  <c r="GN32" i="70" s="1"/>
  <c r="GO24" i="70" s="1"/>
  <c r="Q102" i="70"/>
  <c r="Q101" i="70"/>
  <c r="R46" i="70"/>
  <c r="BG6" i="70" l="1"/>
  <c r="BG12" i="70" s="1"/>
  <c r="Q103" i="70"/>
  <c r="GO32" i="70"/>
  <c r="GP24" i="70" s="1"/>
  <c r="GP32" i="70" s="1"/>
  <c r="GQ24" i="70" s="1"/>
  <c r="GQ32" i="70" s="1"/>
  <c r="GR24" i="70" s="1"/>
  <c r="GR32" i="70" s="1"/>
  <c r="GS24" i="70" s="1"/>
  <c r="R99" i="70"/>
  <c r="R57" i="70"/>
  <c r="S46" i="70" s="1"/>
  <c r="S57" i="70" s="1"/>
  <c r="T46" i="70" s="1"/>
  <c r="T57" i="70" s="1"/>
  <c r="U46" i="70" s="1"/>
  <c r="U57" i="70" s="1"/>
  <c r="V46" i="70" s="1"/>
  <c r="V57" i="70" s="1"/>
  <c r="W46" i="70" s="1"/>
  <c r="W57" i="70" s="1"/>
  <c r="X46" i="70" s="1"/>
  <c r="X57" i="70" s="1"/>
  <c r="Y46" i="70" s="1"/>
  <c r="Y57" i="70" s="1"/>
  <c r="Z46" i="70" s="1"/>
  <c r="Z57" i="70" s="1"/>
  <c r="AA46" i="70" s="1"/>
  <c r="AA57" i="70" s="1"/>
  <c r="AB46" i="70" s="1"/>
  <c r="AB57" i="70" s="1"/>
  <c r="AC46" i="70" s="1"/>
  <c r="AC57" i="70" s="1"/>
  <c r="AD46" i="70" s="1"/>
  <c r="AD57" i="70" s="1"/>
  <c r="AE46" i="70" s="1"/>
  <c r="AE57" i="70" l="1"/>
  <c r="AE99" i="70"/>
  <c r="BH6" i="70"/>
  <c r="BH12" i="70" s="1"/>
  <c r="GS32" i="70"/>
  <c r="GT24" i="70" s="1"/>
  <c r="R102" i="70"/>
  <c r="R101" i="70"/>
  <c r="AF46" i="70" l="1"/>
  <c r="AE102" i="70"/>
  <c r="AE101" i="70"/>
  <c r="AE103" i="70" s="1"/>
  <c r="BI6" i="70"/>
  <c r="BI12" i="70" s="1"/>
  <c r="R103" i="70"/>
  <c r="GT32" i="70"/>
  <c r="GU24" i="70" s="1"/>
  <c r="S99" i="70"/>
  <c r="AF57" i="70" l="1"/>
  <c r="AF99" i="70"/>
  <c r="BJ6" i="70"/>
  <c r="BJ12" i="70" s="1"/>
  <c r="GU32" i="70"/>
  <c r="GV24" i="70" s="1"/>
  <c r="S101" i="70"/>
  <c r="S102" i="70"/>
  <c r="AG46" i="70" l="1"/>
  <c r="AF101" i="70"/>
  <c r="AF102" i="70"/>
  <c r="BK6" i="70"/>
  <c r="BK12" i="70" s="1"/>
  <c r="S103" i="70"/>
  <c r="GV32" i="70"/>
  <c r="GW24" i="70" s="1"/>
  <c r="T99" i="70"/>
  <c r="AF103" i="70" l="1"/>
  <c r="AG57" i="70"/>
  <c r="AG99" i="70"/>
  <c r="BL6" i="70"/>
  <c r="BL12" i="70" s="1"/>
  <c r="GW32" i="70"/>
  <c r="GX24" i="70" s="1"/>
  <c r="T102" i="70"/>
  <c r="T101" i="70"/>
  <c r="AH46" i="70" l="1"/>
  <c r="AG102" i="70"/>
  <c r="AG101" i="70"/>
  <c r="AG103" i="70" s="1"/>
  <c r="BM6" i="70"/>
  <c r="BM12" i="70" s="1"/>
  <c r="GX32" i="70"/>
  <c r="GY24" i="70" s="1"/>
  <c r="T103" i="70"/>
  <c r="U99" i="70"/>
  <c r="AH57" i="70" l="1"/>
  <c r="AH99" i="70"/>
  <c r="BN6" i="70"/>
  <c r="BN12" i="70" s="1"/>
  <c r="GY32" i="70"/>
  <c r="GZ24" i="70" s="1"/>
  <c r="U102" i="70"/>
  <c r="U101" i="70"/>
  <c r="AI46" i="70" l="1"/>
  <c r="AH102" i="70"/>
  <c r="AH101" i="70"/>
  <c r="AH103" i="70" s="1"/>
  <c r="BO6" i="70"/>
  <c r="BO12" i="70" s="1"/>
  <c r="GZ32" i="70"/>
  <c r="HA24" i="70" s="1"/>
  <c r="U103" i="70"/>
  <c r="V99" i="70"/>
  <c r="AI57" i="70" l="1"/>
  <c r="AI99" i="70"/>
  <c r="BP6" i="70"/>
  <c r="BP12" i="70" s="1"/>
  <c r="HA32" i="70"/>
  <c r="HB24" i="70" s="1"/>
  <c r="HB32" i="70" s="1"/>
  <c r="HC24" i="70" s="1"/>
  <c r="HC32" i="70" s="1"/>
  <c r="HD24" i="70" s="1"/>
  <c r="HD32" i="70" s="1"/>
  <c r="HE24" i="70" s="1"/>
  <c r="HE32" i="70" s="1"/>
  <c r="HF24" i="70" s="1"/>
  <c r="HF32" i="70" s="1"/>
  <c r="HG24" i="70" s="1"/>
  <c r="HG32" i="70" s="1"/>
  <c r="HH24" i="70" s="1"/>
  <c r="HH32" i="70" s="1"/>
  <c r="HI24" i="70" s="1"/>
  <c r="HI32" i="70" s="1"/>
  <c r="HJ24" i="70" s="1"/>
  <c r="HJ32" i="70" s="1"/>
  <c r="HK24" i="70" s="1"/>
  <c r="HK32" i="70" s="1"/>
  <c r="HL24" i="70" s="1"/>
  <c r="HL32" i="70" s="1"/>
  <c r="HM24" i="70" s="1"/>
  <c r="V102" i="70"/>
  <c r="V101" i="70"/>
  <c r="AJ46" i="70" l="1"/>
  <c r="AI101" i="70"/>
  <c r="AI102" i="70"/>
  <c r="BQ6" i="70"/>
  <c r="BQ12" i="70" s="1"/>
  <c r="HM32" i="70"/>
  <c r="V103" i="70"/>
  <c r="W99" i="70"/>
  <c r="AI103" i="70" l="1"/>
  <c r="AJ57" i="70"/>
  <c r="AJ99" i="70"/>
  <c r="BR6" i="70"/>
  <c r="BR12" i="70" s="1"/>
  <c r="W102" i="70"/>
  <c r="W101" i="70"/>
  <c r="AK46" i="70" l="1"/>
  <c r="AJ102" i="70"/>
  <c r="AJ101" i="70"/>
  <c r="AJ103" i="70" s="1"/>
  <c r="BS6" i="70"/>
  <c r="BS12" i="70" s="1"/>
  <c r="W103" i="70"/>
  <c r="X99" i="70"/>
  <c r="AK57" i="70" l="1"/>
  <c r="AK99" i="70"/>
  <c r="BT6" i="70"/>
  <c r="BT12" i="70" s="1"/>
  <c r="X102" i="70"/>
  <c r="X101" i="70"/>
  <c r="B24" i="39"/>
  <c r="AL46" i="70" l="1"/>
  <c r="AK101" i="70"/>
  <c r="AK102" i="70"/>
  <c r="BU6" i="70"/>
  <c r="BU12" i="70" s="1"/>
  <c r="X103" i="70"/>
  <c r="Y99" i="70"/>
  <c r="AK103" i="70" l="1"/>
  <c r="AL57" i="70"/>
  <c r="AL99" i="70"/>
  <c r="BV6" i="70"/>
  <c r="BV12" i="70" s="1"/>
  <c r="Y102" i="70"/>
  <c r="Y101" i="70"/>
  <c r="AM46" i="70" l="1"/>
  <c r="AL101" i="70"/>
  <c r="AL102" i="70"/>
  <c r="BW6" i="70"/>
  <c r="BW12" i="70" s="1"/>
  <c r="Z99" i="70"/>
  <c r="Y103" i="70"/>
  <c r="AL103" i="70" l="1"/>
  <c r="AM57" i="70"/>
  <c r="AM99" i="70"/>
  <c r="BX6" i="70"/>
  <c r="BX10" i="70" s="1"/>
  <c r="Z102" i="70"/>
  <c r="Z101" i="70"/>
  <c r="AN46" i="70" l="1"/>
  <c r="AM102" i="70"/>
  <c r="AM101" i="70"/>
  <c r="BX55" i="70"/>
  <c r="BX56" i="70" s="1"/>
  <c r="BX11" i="70"/>
  <c r="BX12" i="70" s="1"/>
  <c r="BY6" i="70" s="1"/>
  <c r="BY12" i="70" s="1"/>
  <c r="BZ6" i="70" s="1"/>
  <c r="BZ12" i="70" s="1"/>
  <c r="CA6" i="70" s="1"/>
  <c r="CA12" i="70" s="1"/>
  <c r="CB6" i="70" s="1"/>
  <c r="CB12" i="70" s="1"/>
  <c r="CC6" i="70" s="1"/>
  <c r="CC12" i="70" s="1"/>
  <c r="CD6" i="70" s="1"/>
  <c r="CD12" i="70" s="1"/>
  <c r="CE6" i="70" s="1"/>
  <c r="CE12" i="70" s="1"/>
  <c r="CF6" i="70" s="1"/>
  <c r="CF12" i="70" s="1"/>
  <c r="CG6" i="70" s="1"/>
  <c r="CG12" i="70" s="1"/>
  <c r="CH6" i="70" s="1"/>
  <c r="CH12" i="70" s="1"/>
  <c r="CI6" i="70" s="1"/>
  <c r="CI12" i="70" s="1"/>
  <c r="CJ6" i="70" s="1"/>
  <c r="CJ12" i="70" s="1"/>
  <c r="CK6" i="70" s="1"/>
  <c r="CK12" i="70" s="1"/>
  <c r="CL6" i="70" s="1"/>
  <c r="CL12" i="70" s="1"/>
  <c r="CM6" i="70" s="1"/>
  <c r="CM12" i="70" s="1"/>
  <c r="CN6" i="70" s="1"/>
  <c r="CN12" i="70" s="1"/>
  <c r="CO6" i="70" s="1"/>
  <c r="CO12" i="70" s="1"/>
  <c r="CP6" i="70" s="1"/>
  <c r="CP12" i="70" s="1"/>
  <c r="CQ6" i="70" s="1"/>
  <c r="CQ12" i="70" s="1"/>
  <c r="CR6" i="70" s="1"/>
  <c r="CR12" i="70" s="1"/>
  <c r="CS6" i="70" s="1"/>
  <c r="CS12" i="70" s="1"/>
  <c r="CT6" i="70" s="1"/>
  <c r="CT12" i="70" s="1"/>
  <c r="CU6" i="70" s="1"/>
  <c r="CU12" i="70" s="1"/>
  <c r="CV6" i="70" s="1"/>
  <c r="Z103" i="70"/>
  <c r="AA99" i="70"/>
  <c r="AM103" i="70" l="1"/>
  <c r="AN57" i="70"/>
  <c r="AN99" i="70"/>
  <c r="BX100" i="70"/>
  <c r="AA101" i="70"/>
  <c r="AA102" i="70"/>
  <c r="AO46" i="70" l="1"/>
  <c r="AN102" i="70"/>
  <c r="AN101" i="70"/>
  <c r="AA103" i="70"/>
  <c r="AB99" i="70"/>
  <c r="AN103" i="70" l="1"/>
  <c r="AO57" i="70"/>
  <c r="AO99" i="70"/>
  <c r="AB102" i="70"/>
  <c r="AB101" i="70"/>
  <c r="AP46" i="70" l="1"/>
  <c r="AO102" i="70"/>
  <c r="AO101" i="70"/>
  <c r="AO103" i="70" s="1"/>
  <c r="AB103" i="70"/>
  <c r="AC99" i="70"/>
  <c r="AP57" i="70" l="1"/>
  <c r="AP99" i="70"/>
  <c r="AC102" i="70"/>
  <c r="AC101" i="70"/>
  <c r="AC103" i="70" s="1"/>
  <c r="AQ46" i="70" l="1"/>
  <c r="AP102" i="70"/>
  <c r="AP101" i="70"/>
  <c r="AP103" i="70" s="1"/>
  <c r="AD99" i="70"/>
  <c r="AQ57" i="70" l="1"/>
  <c r="AQ99" i="70"/>
  <c r="AD102" i="70"/>
  <c r="AD101" i="70"/>
  <c r="AR46" i="70" l="1"/>
  <c r="AQ101" i="70"/>
  <c r="AQ102" i="70"/>
  <c r="AD103" i="70"/>
  <c r="AQ103" i="70" l="1"/>
  <c r="AR57" i="70"/>
  <c r="AR99" i="70"/>
  <c r="AS46" i="70" l="1"/>
  <c r="AR102" i="70"/>
  <c r="AR101" i="70"/>
  <c r="AR103" i="70" l="1"/>
  <c r="AS57" i="70"/>
  <c r="AS99" i="70"/>
  <c r="AT46" i="70" l="1"/>
  <c r="AS102" i="70"/>
  <c r="AS101" i="70"/>
  <c r="AS103" i="70" s="1"/>
  <c r="AT57" i="70" l="1"/>
  <c r="AT99" i="70"/>
  <c r="AU46" i="70" l="1"/>
  <c r="AT102" i="70"/>
  <c r="AT101" i="70"/>
  <c r="AT103" i="70" s="1"/>
  <c r="AU57" i="70" l="1"/>
  <c r="AU99" i="70"/>
  <c r="AV46" i="70" l="1"/>
  <c r="AU102" i="70"/>
  <c r="AU101" i="70"/>
  <c r="AU103" i="70" s="1"/>
  <c r="AV57" i="70" l="1"/>
  <c r="AV99" i="70"/>
  <c r="AW46" i="70" l="1"/>
  <c r="AV101" i="70"/>
  <c r="AV102" i="70"/>
  <c r="AV103" i="70" l="1"/>
  <c r="AW57" i="70"/>
  <c r="AW99" i="70"/>
  <c r="AX46" i="70" l="1"/>
  <c r="AW102" i="70"/>
  <c r="AW101" i="70"/>
  <c r="AW103" i="70" s="1"/>
  <c r="AX57" i="70" l="1"/>
  <c r="AX99" i="70"/>
  <c r="AY46" i="70" l="1"/>
  <c r="AX102" i="70"/>
  <c r="AX101" i="70"/>
  <c r="AX103" i="70" s="1"/>
  <c r="AY57" i="70" l="1"/>
  <c r="AY99" i="70"/>
  <c r="AZ46" i="70" l="1"/>
  <c r="AY102" i="70"/>
  <c r="AY101" i="70"/>
  <c r="AY103" i="70" s="1"/>
  <c r="AZ57" i="70" l="1"/>
  <c r="AZ99" i="70"/>
  <c r="BA46" i="70" l="1"/>
  <c r="AZ102" i="70"/>
  <c r="AZ101" i="70"/>
  <c r="AZ103" i="70" l="1"/>
  <c r="BA57" i="70"/>
  <c r="BA99" i="70"/>
  <c r="BB46" i="70" l="1"/>
  <c r="BA101" i="70"/>
  <c r="BA102" i="70"/>
  <c r="BA103" i="70" l="1"/>
  <c r="BB57" i="70"/>
  <c r="BB99" i="70"/>
  <c r="BC46" i="70" l="1"/>
  <c r="BB102" i="70"/>
  <c r="BB101" i="70"/>
  <c r="BB103" i="70" s="1"/>
  <c r="BC57" i="70" l="1"/>
  <c r="BC99" i="70"/>
  <c r="BD46" i="70" l="1"/>
  <c r="BC102" i="70"/>
  <c r="BC101" i="70"/>
  <c r="BC103" i="70" l="1"/>
  <c r="BD57" i="70"/>
  <c r="BD99" i="70"/>
  <c r="BE46" i="70" l="1"/>
  <c r="BD102" i="70"/>
  <c r="BD101" i="70"/>
  <c r="BD103" i="70" s="1"/>
  <c r="BE57" i="70" l="1"/>
  <c r="BE99" i="70"/>
  <c r="BF46" i="70" l="1"/>
  <c r="BE102" i="70"/>
  <c r="BE101" i="70"/>
  <c r="BE103" i="70" s="1"/>
  <c r="BF57" i="70" l="1"/>
  <c r="BF99" i="70"/>
  <c r="BG46" i="70" l="1"/>
  <c r="BF102" i="70"/>
  <c r="BF101" i="70"/>
  <c r="BF103" i="70" s="1"/>
  <c r="BG57" i="70" l="1"/>
  <c r="BG99" i="70"/>
  <c r="BH46" i="70" l="1"/>
  <c r="BG101" i="70"/>
  <c r="BG102" i="70"/>
  <c r="BG103" i="70" l="1"/>
  <c r="BH57" i="70"/>
  <c r="BH99" i="70"/>
  <c r="BI46" i="70" l="1"/>
  <c r="BH102" i="70"/>
  <c r="BH101" i="70"/>
  <c r="BH103" i="70" s="1"/>
  <c r="BI57" i="70" l="1"/>
  <c r="BI99" i="70"/>
  <c r="BJ46" i="70" l="1"/>
  <c r="BI102" i="70"/>
  <c r="BI101" i="70"/>
  <c r="BI103" i="70" s="1"/>
  <c r="BJ57" i="70" l="1"/>
  <c r="BJ99" i="70"/>
  <c r="BK46" i="70" l="1"/>
  <c r="BJ102" i="70"/>
  <c r="BJ101" i="70"/>
  <c r="BJ103" i="70" s="1"/>
  <c r="BK57" i="70" l="1"/>
  <c r="BK99" i="70"/>
  <c r="BL46" i="70" l="1"/>
  <c r="BK102" i="70"/>
  <c r="BK101" i="70"/>
  <c r="BK103" i="70" s="1"/>
  <c r="BL57" i="70" l="1"/>
  <c r="BL99" i="70"/>
  <c r="BM46" i="70" l="1"/>
  <c r="BL102" i="70"/>
  <c r="BL101" i="70"/>
  <c r="BL103" i="70" s="1"/>
  <c r="BM57" i="70" l="1"/>
  <c r="BM99" i="70"/>
  <c r="BN46" i="70" l="1"/>
  <c r="BM102" i="70"/>
  <c r="BM101" i="70"/>
  <c r="BM103" i="70" s="1"/>
  <c r="BN57" i="70" l="1"/>
  <c r="BN99" i="70"/>
  <c r="BO46" i="70" l="1"/>
  <c r="BN101" i="70"/>
  <c r="BN102" i="70"/>
  <c r="BN103" i="70" l="1"/>
  <c r="BO57" i="70"/>
  <c r="BO99" i="70"/>
  <c r="BP46" i="70" l="1"/>
  <c r="BO101" i="70"/>
  <c r="BO102" i="70"/>
  <c r="BO103" i="70" l="1"/>
  <c r="BP57" i="70"/>
  <c r="BP99" i="70"/>
  <c r="BQ46" i="70" l="1"/>
  <c r="BP101" i="70"/>
  <c r="BP102" i="70"/>
  <c r="BP103" i="70" l="1"/>
  <c r="BQ57" i="70"/>
  <c r="BQ99" i="70"/>
  <c r="BR46" i="70" l="1"/>
  <c r="BQ102" i="70"/>
  <c r="BQ101" i="70"/>
  <c r="BQ103" i="70" s="1"/>
  <c r="BR57" i="70" l="1"/>
  <c r="BR99" i="70"/>
  <c r="BS46" i="70" l="1"/>
  <c r="BR101" i="70"/>
  <c r="BR102" i="70"/>
  <c r="BR103" i="70" l="1"/>
  <c r="BS57" i="70"/>
  <c r="BS99" i="70"/>
  <c r="BT46" i="70" l="1"/>
  <c r="BS102" i="70"/>
  <c r="BS101" i="70"/>
  <c r="BS103" i="70" s="1"/>
  <c r="BT57" i="70" l="1"/>
  <c r="BT99" i="70"/>
  <c r="BU46" i="70" l="1"/>
  <c r="BT101" i="70"/>
  <c r="BT102" i="70"/>
  <c r="BT103" i="70" l="1"/>
  <c r="BU57" i="70"/>
  <c r="BU99" i="70"/>
  <c r="BV46" i="70" l="1"/>
  <c r="BU101" i="70"/>
  <c r="BU102" i="70"/>
  <c r="BU103" i="70" l="1"/>
  <c r="BV57" i="70"/>
  <c r="BV99" i="70"/>
  <c r="BW46" i="70" l="1"/>
  <c r="BV102" i="70"/>
  <c r="BV101" i="70"/>
  <c r="BV103" i="70" s="1"/>
  <c r="BW57" i="70" l="1"/>
  <c r="BW99" i="70"/>
  <c r="BX46" i="70" l="1"/>
  <c r="BW101" i="70"/>
  <c r="BW102" i="70"/>
  <c r="BW103" i="70" l="1"/>
  <c r="BX99" i="70"/>
  <c r="BX57" i="70"/>
  <c r="BX102" i="70" l="1"/>
  <c r="BX101" i="70"/>
  <c r="BX103" i="70" s="1"/>
  <c r="BY46" i="70"/>
  <c r="BY57" i="70" l="1"/>
  <c r="BY99" i="70"/>
  <c r="BY102" i="70" l="1"/>
  <c r="BY101" i="70"/>
  <c r="BY103" i="70" s="1"/>
  <c r="BZ46" i="70"/>
  <c r="BZ57" i="70" l="1"/>
  <c r="BZ99" i="70"/>
  <c r="BZ101" i="70" l="1"/>
  <c r="BZ102" i="70"/>
  <c r="CA46" i="70"/>
  <c r="CA99" i="70" l="1"/>
  <c r="CA57" i="70"/>
  <c r="BZ103" i="70"/>
  <c r="CA101" i="70" l="1"/>
  <c r="CB46" i="70"/>
  <c r="CA102" i="70"/>
  <c r="CB57" i="70" l="1"/>
  <c r="CB99" i="70"/>
  <c r="CA103" i="70"/>
  <c r="CC46" i="70" l="1"/>
  <c r="CB101" i="70"/>
  <c r="CB102" i="70"/>
  <c r="CB103" i="70" l="1"/>
  <c r="CC99" i="70"/>
  <c r="CC57" i="70"/>
  <c r="CC102" i="70" l="1"/>
  <c r="CC101" i="70"/>
  <c r="CD46" i="70"/>
  <c r="CC103" i="70" l="1"/>
  <c r="CD57" i="70"/>
  <c r="CD99" i="70"/>
  <c r="CD101" i="70" l="1"/>
  <c r="CD102" i="70"/>
  <c r="CE46" i="70"/>
  <c r="CD103" i="70" l="1"/>
  <c r="CE99" i="70"/>
  <c r="CE57" i="70"/>
  <c r="CE101" i="70" l="1"/>
  <c r="CE102" i="70"/>
  <c r="CF46" i="70"/>
  <c r="CF99" i="70" l="1"/>
  <c r="CF57" i="70"/>
  <c r="CE103" i="70"/>
  <c r="CF102" i="70" l="1"/>
  <c r="CF101" i="70"/>
  <c r="CF103" i="70" s="1"/>
  <c r="CG46" i="70"/>
  <c r="CG57" i="70" l="1"/>
  <c r="CG99" i="70"/>
  <c r="CG101" i="70" l="1"/>
  <c r="CG102" i="70"/>
  <c r="CH46" i="70"/>
  <c r="CH99" i="70" l="1"/>
  <c r="CH57" i="70"/>
  <c r="CG103" i="70"/>
  <c r="CI46" i="70" l="1"/>
  <c r="CH102" i="70"/>
  <c r="CH101" i="70"/>
  <c r="CH103" i="70" l="1"/>
  <c r="CI99" i="70"/>
  <c r="CI57" i="70"/>
  <c r="CI101" i="70" l="1"/>
  <c r="CI102" i="70"/>
  <c r="CJ46" i="70"/>
  <c r="CJ99" i="70" l="1"/>
  <c r="CJ57" i="70"/>
  <c r="CI103" i="70"/>
  <c r="CK46" i="70" l="1"/>
  <c r="CJ102" i="70"/>
  <c r="CJ101" i="70"/>
  <c r="CJ103" i="70" s="1"/>
  <c r="CK99" i="70" l="1"/>
  <c r="CK57" i="70"/>
  <c r="CK102" i="70" l="1"/>
  <c r="CK101" i="70"/>
  <c r="CK103" i="70" s="1"/>
  <c r="CL46" i="70"/>
  <c r="CL57" i="70" l="1"/>
  <c r="CL99" i="70"/>
  <c r="CL101" i="70" l="1"/>
  <c r="CL102" i="70"/>
  <c r="CM46" i="70"/>
  <c r="CM57" i="70" l="1"/>
  <c r="CM99" i="70"/>
  <c r="CL103" i="70"/>
  <c r="CM101" i="70" l="1"/>
  <c r="CM102" i="70"/>
  <c r="CN46" i="70"/>
  <c r="CN99" i="70" l="1"/>
  <c r="CN57" i="70"/>
  <c r="CM103" i="70"/>
  <c r="CN102" i="70" l="1"/>
  <c r="CN101" i="70"/>
  <c r="CN103" i="70" s="1"/>
  <c r="CO46" i="70"/>
  <c r="CO99" i="70" l="1"/>
  <c r="CO57" i="70"/>
  <c r="CO101" i="70" l="1"/>
  <c r="CO102" i="70"/>
  <c r="CP46" i="70"/>
  <c r="CP99" i="70" l="1"/>
  <c r="CP57" i="70"/>
  <c r="CO103" i="70"/>
  <c r="CP102" i="70" l="1"/>
  <c r="CP101" i="70"/>
  <c r="CP103" i="70" s="1"/>
  <c r="CQ46" i="70"/>
  <c r="CQ57" i="70" l="1"/>
  <c r="CQ99" i="70"/>
  <c r="CQ101" i="70" l="1"/>
  <c r="CQ102" i="70"/>
  <c r="CR46" i="70"/>
  <c r="CR99" i="70" l="1"/>
  <c r="CR57" i="70"/>
  <c r="CQ103" i="70"/>
  <c r="CR102" i="70" l="1"/>
  <c r="CR101" i="70"/>
  <c r="CR103" i="70" s="1"/>
  <c r="CS46" i="70"/>
  <c r="CS57" i="70" l="1"/>
  <c r="CS99" i="70"/>
  <c r="CS101" i="70" l="1"/>
  <c r="CS102" i="70"/>
  <c r="CT46" i="70"/>
  <c r="CT99" i="70" l="1"/>
  <c r="CT57" i="70"/>
  <c r="CS103" i="70"/>
  <c r="CT102" i="70" l="1"/>
  <c r="CT101" i="70"/>
  <c r="CT103" i="70" s="1"/>
  <c r="CU46" i="70"/>
  <c r="CU57" i="70" l="1"/>
  <c r="CU99" i="70"/>
  <c r="CU102" i="70" l="1"/>
  <c r="CU101" i="70"/>
  <c r="CU103" i="70" s="1"/>
  <c r="CV46" i="70"/>
  <c r="CV57" i="70" l="1"/>
  <c r="CV99" i="70"/>
  <c r="CV102" i="70" l="1"/>
  <c r="CV101" i="70"/>
  <c r="CV103" i="70" s="1"/>
  <c r="CW46" i="70"/>
  <c r="CW57" i="70" l="1"/>
  <c r="CW99" i="70"/>
  <c r="CW101" i="70" l="1"/>
  <c r="CW102" i="70"/>
  <c r="CX46" i="70"/>
  <c r="CX99" i="70" l="1"/>
  <c r="CX57" i="70"/>
  <c r="CW103" i="70"/>
  <c r="CX101" i="70" l="1"/>
  <c r="CY46" i="70"/>
  <c r="CX102" i="70"/>
  <c r="CY57" i="70" l="1"/>
  <c r="CY99" i="70"/>
  <c r="CX103" i="70"/>
  <c r="CY101" i="70" l="1"/>
  <c r="CY102" i="70"/>
  <c r="CZ46" i="70"/>
  <c r="CZ57" i="70" l="1"/>
  <c r="CZ99" i="70"/>
  <c r="CY103" i="70"/>
  <c r="CZ102" i="70" l="1"/>
  <c r="CZ101" i="70"/>
  <c r="CZ103" i="70" s="1"/>
  <c r="DA46" i="70"/>
  <c r="DA99" i="70" l="1"/>
  <c r="DA57" i="70"/>
  <c r="DA101" i="70" l="1"/>
  <c r="DA102" i="70"/>
  <c r="DB46" i="70"/>
  <c r="DB99" i="70" l="1"/>
  <c r="DB57" i="70"/>
  <c r="DA103" i="70"/>
  <c r="DB101" i="70" l="1"/>
  <c r="DB102" i="70"/>
  <c r="DC46" i="70"/>
  <c r="DC57" i="70" l="1"/>
  <c r="DC99" i="70"/>
  <c r="DB103" i="70"/>
  <c r="DC101" i="70" l="1"/>
  <c r="DC102" i="70"/>
  <c r="DD46" i="70"/>
  <c r="DD99" i="70" l="1"/>
  <c r="DD57" i="70"/>
  <c r="DC103" i="70"/>
  <c r="DD101" i="70" l="1"/>
  <c r="DD102" i="70"/>
  <c r="DE46" i="70"/>
  <c r="DE57" i="70" l="1"/>
  <c r="DE99" i="70"/>
  <c r="DD103" i="70"/>
  <c r="DE102" i="70" l="1"/>
  <c r="DE101" i="70"/>
  <c r="DE103" i="70" s="1"/>
  <c r="DF46" i="70"/>
  <c r="DF57" i="70" l="1"/>
  <c r="DF99" i="70"/>
  <c r="DF102" i="70" l="1"/>
  <c r="DG46" i="70"/>
  <c r="DF101" i="70"/>
  <c r="DF103" i="70" l="1"/>
  <c r="DG99" i="70"/>
  <c r="DG57" i="70"/>
  <c r="DG102" i="70" l="1"/>
  <c r="DG101" i="70"/>
  <c r="DH46" i="70"/>
  <c r="DG103" i="70" l="1"/>
  <c r="DH99" i="70"/>
  <c r="DH57" i="70"/>
  <c r="DH101" i="70" l="1"/>
  <c r="DH102" i="70"/>
  <c r="DI46" i="70"/>
  <c r="DI99" i="70" l="1"/>
  <c r="DI57" i="70"/>
  <c r="DH103" i="70"/>
  <c r="DI101" i="70" l="1"/>
  <c r="DI102" i="70"/>
  <c r="DJ46" i="70"/>
  <c r="DJ99" i="70" l="1"/>
  <c r="DJ57" i="70"/>
  <c r="DI103" i="70"/>
  <c r="DJ101" i="70" l="1"/>
  <c r="DJ102" i="70"/>
  <c r="DK46" i="70"/>
  <c r="DK57" i="70" l="1"/>
  <c r="DK99" i="70"/>
  <c r="DJ103" i="70"/>
  <c r="DK101" i="70" l="1"/>
  <c r="DL46" i="70"/>
  <c r="DK102" i="70"/>
  <c r="DK103" i="70" l="1"/>
  <c r="DL57" i="70"/>
  <c r="DL99" i="70"/>
  <c r="DL101" i="70" l="1"/>
  <c r="DL102" i="70"/>
  <c r="DM46" i="70"/>
  <c r="DM57" i="70" l="1"/>
  <c r="DM99" i="70"/>
  <c r="DL103" i="70"/>
  <c r="DM101" i="70" l="1"/>
  <c r="DN46" i="70"/>
  <c r="DM102" i="70"/>
  <c r="DN99" i="70" l="1"/>
  <c r="DN57" i="70"/>
  <c r="DM103" i="70"/>
  <c r="DN102" i="70" l="1"/>
  <c r="DN101" i="70"/>
  <c r="DO46" i="70"/>
  <c r="DN103" i="70" l="1"/>
  <c r="DO57" i="70"/>
  <c r="DO99" i="70"/>
  <c r="DO102" i="70" l="1"/>
  <c r="DO101" i="70"/>
  <c r="DO103" i="70" s="1"/>
  <c r="DP46" i="70"/>
  <c r="DP99" i="70" l="1"/>
  <c r="DP57" i="70"/>
  <c r="DP102" i="70" l="1"/>
  <c r="DP101" i="70"/>
  <c r="DP103" i="70" s="1"/>
  <c r="DQ46" i="70"/>
  <c r="DQ57" i="70" l="1"/>
  <c r="DQ99" i="70"/>
  <c r="DQ102" i="70" l="1"/>
  <c r="DQ101" i="70"/>
  <c r="DQ103" i="70" s="1"/>
  <c r="DR46" i="70"/>
  <c r="DR99" i="70" l="1"/>
  <c r="DR57" i="70"/>
  <c r="DR102" i="70" l="1"/>
  <c r="DR101" i="70"/>
  <c r="DR103" i="70" s="1"/>
  <c r="DS46" i="70"/>
  <c r="DS99" i="70" l="1"/>
  <c r="DS57" i="70"/>
  <c r="DS102" i="70" l="1"/>
  <c r="DS101" i="70"/>
  <c r="DS103" i="70" s="1"/>
  <c r="DT46" i="70"/>
  <c r="DT99" i="70" l="1"/>
  <c r="DT57" i="70"/>
  <c r="DT102" i="70" l="1"/>
  <c r="DT101" i="70"/>
  <c r="DT103" i="70" s="1"/>
  <c r="DU46" i="70"/>
  <c r="DU57" i="70" l="1"/>
  <c r="DU99" i="70"/>
  <c r="DU102" i="70" l="1"/>
  <c r="DU101" i="70"/>
  <c r="DU103" i="70" s="1"/>
  <c r="DV46" i="70"/>
  <c r="DV57" i="70" l="1"/>
  <c r="DV99" i="70"/>
  <c r="DV101" i="70" l="1"/>
  <c r="DV102" i="70"/>
  <c r="DW46" i="70"/>
  <c r="DW57" i="70" l="1"/>
  <c r="DW99" i="70"/>
  <c r="DV103" i="70"/>
  <c r="DW101" i="70" l="1"/>
  <c r="DW102" i="70"/>
  <c r="DX46" i="70"/>
  <c r="DX57" i="70" l="1"/>
  <c r="DX99" i="70"/>
  <c r="DW103" i="70"/>
  <c r="DX101" i="70" l="1"/>
  <c r="DX102" i="70"/>
  <c r="DY46" i="70"/>
  <c r="J11" i="71"/>
  <c r="K8" i="71"/>
  <c r="K10" i="71"/>
  <c r="L9" i="71"/>
  <c r="N11" i="71"/>
  <c r="O8" i="71"/>
  <c r="O10" i="71"/>
  <c r="D9" i="71"/>
  <c r="D148" i="71" s="1"/>
  <c r="H9" i="71"/>
  <c r="D8" i="71"/>
  <c r="D147" i="71" s="1"/>
  <c r="D10" i="71"/>
  <c r="D149" i="71" s="1"/>
  <c r="G11" i="71"/>
  <c r="H8" i="71"/>
  <c r="H10" i="71"/>
  <c r="I9" i="71"/>
  <c r="K11" i="71"/>
  <c r="L8" i="71"/>
  <c r="L10" i="71"/>
  <c r="M9" i="71"/>
  <c r="O11" i="71"/>
  <c r="P8" i="71"/>
  <c r="P10" i="71"/>
  <c r="F11" i="71"/>
  <c r="G8" i="71"/>
  <c r="G10" i="71"/>
  <c r="M13" i="71"/>
  <c r="M47" i="71" s="1"/>
  <c r="P9" i="71"/>
  <c r="D11" i="71"/>
  <c r="D150" i="71" s="1"/>
  <c r="F9" i="71"/>
  <c r="H11" i="71"/>
  <c r="I8" i="71"/>
  <c r="I10" i="71"/>
  <c r="J9" i="71"/>
  <c r="L11" i="71"/>
  <c r="M8" i="71"/>
  <c r="M10" i="71"/>
  <c r="N9" i="71"/>
  <c r="P11" i="71"/>
  <c r="F8" i="71"/>
  <c r="F10" i="71"/>
  <c r="G9" i="71"/>
  <c r="I11" i="71"/>
  <c r="J8" i="71"/>
  <c r="J10" i="71"/>
  <c r="K9" i="71"/>
  <c r="M11" i="71"/>
  <c r="N8" i="71"/>
  <c r="N10" i="71"/>
  <c r="O9" i="71"/>
  <c r="F28" i="72"/>
  <c r="J28" i="72"/>
  <c r="D6" i="71"/>
  <c r="D145" i="71" s="1"/>
  <c r="G28" i="72"/>
  <c r="K28" i="72"/>
  <c r="O28" i="72"/>
  <c r="H28" i="72"/>
  <c r="L28" i="72"/>
  <c r="N28" i="72"/>
  <c r="E28" i="72"/>
  <c r="I28" i="72"/>
  <c r="M28" i="72"/>
  <c r="DY99" i="70" l="1"/>
  <c r="DY57" i="70"/>
  <c r="DX103" i="70"/>
  <c r="D28" i="72"/>
  <c r="AB28" i="72" s="1"/>
  <c r="D22" i="72"/>
  <c r="E21" i="79" s="1"/>
  <c r="AC9" i="72"/>
  <c r="AC14" i="72"/>
  <c r="I22" i="72"/>
  <c r="J21" i="79" s="1"/>
  <c r="H22" i="72"/>
  <c r="I21" i="79" s="1"/>
  <c r="AC13" i="72"/>
  <c r="G22" i="72"/>
  <c r="H21" i="79" s="1"/>
  <c r="AC12" i="72"/>
  <c r="AC11" i="72"/>
  <c r="F22" i="72"/>
  <c r="G21" i="79" s="1"/>
  <c r="AB38" i="72"/>
  <c r="AB37" i="72"/>
  <c r="AB36" i="72"/>
  <c r="AB32" i="72"/>
  <c r="H40" i="72"/>
  <c r="L40" i="72"/>
  <c r="I13" i="71"/>
  <c r="I47" i="71" s="1"/>
  <c r="N13" i="71"/>
  <c r="N47" i="71" s="1"/>
  <c r="K13" i="71"/>
  <c r="K47" i="71" s="1"/>
  <c r="F13" i="71"/>
  <c r="F47" i="71" s="1"/>
  <c r="L13" i="71"/>
  <c r="L47" i="71" s="1"/>
  <c r="P130" i="71"/>
  <c r="J13" i="71"/>
  <c r="J47" i="71" s="1"/>
  <c r="I129" i="71"/>
  <c r="H128" i="71"/>
  <c r="G13" i="71"/>
  <c r="G47" i="71" s="1"/>
  <c r="F6" i="71"/>
  <c r="I6" i="71"/>
  <c r="P13" i="71"/>
  <c r="P47" i="71" s="1"/>
  <c r="L131" i="71"/>
  <c r="J7" i="71"/>
  <c r="I130" i="71"/>
  <c r="G128" i="71"/>
  <c r="M129" i="71"/>
  <c r="L128" i="71"/>
  <c r="G131" i="71"/>
  <c r="D130" i="71"/>
  <c r="D91" i="71"/>
  <c r="D111" i="71"/>
  <c r="P7" i="71"/>
  <c r="H129" i="71"/>
  <c r="D129" i="71"/>
  <c r="D90" i="71"/>
  <c r="D110" i="71"/>
  <c r="O128" i="71"/>
  <c r="L129" i="71"/>
  <c r="K130" i="71"/>
  <c r="J131" i="71"/>
  <c r="D7" i="71"/>
  <c r="D146" i="71" s="1"/>
  <c r="N6" i="71"/>
  <c r="H6" i="71"/>
  <c r="G6" i="71"/>
  <c r="AB14" i="72"/>
  <c r="I21" i="72"/>
  <c r="J9" i="39" s="1"/>
  <c r="E11" i="71"/>
  <c r="J6" i="71"/>
  <c r="M6" i="71"/>
  <c r="E6" i="71"/>
  <c r="D21" i="72"/>
  <c r="E9" i="39" s="1"/>
  <c r="AB9" i="72"/>
  <c r="L6" i="71"/>
  <c r="D126" i="71"/>
  <c r="D87" i="71"/>
  <c r="D107" i="71"/>
  <c r="K6" i="71"/>
  <c r="O7" i="71"/>
  <c r="N130" i="71"/>
  <c r="K129" i="71"/>
  <c r="J128" i="71"/>
  <c r="I131" i="71"/>
  <c r="G7" i="71"/>
  <c r="F130" i="71"/>
  <c r="P131" i="71"/>
  <c r="N7" i="71"/>
  <c r="M130" i="71"/>
  <c r="F129" i="71"/>
  <c r="AB11" i="72"/>
  <c r="F21" i="72"/>
  <c r="G9" i="39" s="1"/>
  <c r="E8" i="71"/>
  <c r="D13" i="71"/>
  <c r="D47" i="71" s="1"/>
  <c r="P128" i="71"/>
  <c r="O13" i="71"/>
  <c r="O47" i="71" s="1"/>
  <c r="K131" i="71"/>
  <c r="I7" i="71"/>
  <c r="H130" i="71"/>
  <c r="O6" i="71"/>
  <c r="P6" i="71"/>
  <c r="O129" i="71"/>
  <c r="N128" i="71"/>
  <c r="M131" i="71"/>
  <c r="K7" i="71"/>
  <c r="J130" i="71"/>
  <c r="G129" i="71"/>
  <c r="F128" i="71"/>
  <c r="N129" i="71"/>
  <c r="M128" i="71"/>
  <c r="H131" i="71"/>
  <c r="F7" i="71"/>
  <c r="E10" i="71"/>
  <c r="AB13" i="72"/>
  <c r="H21" i="72"/>
  <c r="I9" i="39" s="1"/>
  <c r="J129" i="71"/>
  <c r="I128" i="71"/>
  <c r="H13" i="71"/>
  <c r="H47" i="71" s="1"/>
  <c r="D131" i="71"/>
  <c r="D92" i="71"/>
  <c r="D112" i="71"/>
  <c r="P129" i="71"/>
  <c r="L7" i="71"/>
  <c r="G130" i="71"/>
  <c r="F131" i="71"/>
  <c r="O131" i="71"/>
  <c r="M7" i="71"/>
  <c r="L130" i="71"/>
  <c r="E9" i="71"/>
  <c r="AB12" i="72"/>
  <c r="G21" i="72"/>
  <c r="H9" i="39" s="1"/>
  <c r="D89" i="71"/>
  <c r="D109" i="71"/>
  <c r="D128" i="71"/>
  <c r="O130" i="71"/>
  <c r="N131" i="71"/>
  <c r="K128" i="71"/>
  <c r="H7" i="71"/>
  <c r="E13" i="71"/>
  <c r="E47" i="71" s="1"/>
  <c r="C13" i="71"/>
  <c r="C47" i="71" s="1"/>
  <c r="C11" i="71"/>
  <c r="C150" i="71" s="1"/>
  <c r="C10" i="71"/>
  <c r="C149" i="71" s="1"/>
  <c r="C9" i="71"/>
  <c r="C148" i="71" s="1"/>
  <c r="C8" i="71"/>
  <c r="C147" i="71" s="1"/>
  <c r="C6" i="71"/>
  <c r="C145" i="71" s="1"/>
  <c r="C7" i="71"/>
  <c r="C146" i="71" s="1"/>
  <c r="D72" i="71" l="1"/>
  <c r="D70" i="71"/>
  <c r="D73" i="71"/>
  <c r="D68" i="71"/>
  <c r="D71" i="71"/>
  <c r="C22" i="72"/>
  <c r="D21" i="79" s="1"/>
  <c r="DY102" i="70"/>
  <c r="DY101" i="70"/>
  <c r="DY103" i="70" s="1"/>
  <c r="DZ46" i="70"/>
  <c r="AC17" i="72"/>
  <c r="AC8" i="72"/>
  <c r="AB8" i="72"/>
  <c r="AC10" i="72"/>
  <c r="E22" i="72"/>
  <c r="F21" i="79" s="1"/>
  <c r="C21" i="72"/>
  <c r="AB31" i="72"/>
  <c r="AB27" i="72"/>
  <c r="I40" i="72"/>
  <c r="J40" i="72"/>
  <c r="E40" i="72"/>
  <c r="K40" i="72"/>
  <c r="G40" i="72"/>
  <c r="F40" i="72"/>
  <c r="N40" i="72"/>
  <c r="O40" i="72"/>
  <c r="M40" i="72"/>
  <c r="AB17" i="72"/>
  <c r="L127" i="71"/>
  <c r="E129" i="71"/>
  <c r="M127" i="71"/>
  <c r="D15" i="72"/>
  <c r="E5" i="71"/>
  <c r="E130" i="71"/>
  <c r="O126" i="71"/>
  <c r="E128" i="71"/>
  <c r="L15" i="72"/>
  <c r="M5" i="71"/>
  <c r="L126" i="71"/>
  <c r="E12" i="39"/>
  <c r="E24" i="39"/>
  <c r="M126" i="71"/>
  <c r="E131" i="71"/>
  <c r="H126" i="71"/>
  <c r="H15" i="72"/>
  <c r="I5" i="71"/>
  <c r="D88" i="71"/>
  <c r="D127" i="71"/>
  <c r="D108" i="71"/>
  <c r="C15" i="72"/>
  <c r="D5" i="71"/>
  <c r="D144" i="71" s="1"/>
  <c r="D151" i="71" s="1"/>
  <c r="I126" i="71"/>
  <c r="F15" i="72"/>
  <c r="G5" i="71"/>
  <c r="J5" i="71"/>
  <c r="I15" i="72"/>
  <c r="H5" i="71"/>
  <c r="G15" i="72"/>
  <c r="G24" i="39"/>
  <c r="G12" i="39"/>
  <c r="N127" i="71"/>
  <c r="K126" i="71"/>
  <c r="E126" i="71"/>
  <c r="J12" i="39"/>
  <c r="J24" i="39"/>
  <c r="G126" i="71"/>
  <c r="P127" i="71"/>
  <c r="J127" i="71"/>
  <c r="F126" i="71"/>
  <c r="J15" i="72"/>
  <c r="K5" i="71"/>
  <c r="L5" i="71"/>
  <c r="K15" i="72"/>
  <c r="F127" i="71"/>
  <c r="G127" i="71"/>
  <c r="O127" i="71"/>
  <c r="O15" i="72"/>
  <c r="P5" i="71"/>
  <c r="H127" i="71"/>
  <c r="H24" i="39"/>
  <c r="H12" i="39"/>
  <c r="I24" i="39"/>
  <c r="I12" i="39"/>
  <c r="K127" i="71"/>
  <c r="P126" i="71"/>
  <c r="I127" i="71"/>
  <c r="F5" i="71"/>
  <c r="E15" i="72"/>
  <c r="M15" i="72"/>
  <c r="N5" i="71"/>
  <c r="D40" i="72"/>
  <c r="J126" i="71"/>
  <c r="N126" i="71"/>
  <c r="E21" i="72"/>
  <c r="F9" i="39" s="1"/>
  <c r="E7" i="71"/>
  <c r="AB10" i="72"/>
  <c r="N15" i="72"/>
  <c r="O5" i="71"/>
  <c r="C131" i="71"/>
  <c r="C92" i="71"/>
  <c r="C112" i="71"/>
  <c r="C130" i="71"/>
  <c r="C111" i="71"/>
  <c r="C91" i="71"/>
  <c r="C90" i="71"/>
  <c r="C129" i="71"/>
  <c r="C110" i="71"/>
  <c r="C109" i="71"/>
  <c r="C89" i="71"/>
  <c r="C128" i="71"/>
  <c r="C107" i="71"/>
  <c r="C126" i="71"/>
  <c r="C87" i="71"/>
  <c r="C108" i="71"/>
  <c r="C127" i="71"/>
  <c r="C88" i="71"/>
  <c r="C5" i="71"/>
  <c r="C144" i="71" s="1"/>
  <c r="C151" i="71" s="1"/>
  <c r="B15" i="72"/>
  <c r="C70" i="71" l="1"/>
  <c r="D69" i="71"/>
  <c r="C73" i="71"/>
  <c r="C71" i="71"/>
  <c r="C72" i="71"/>
  <c r="C68" i="71"/>
  <c r="C69" i="71"/>
  <c r="DZ99" i="70"/>
  <c r="DZ57" i="70"/>
  <c r="AC15" i="72"/>
  <c r="J22" i="72"/>
  <c r="AB40" i="72"/>
  <c r="O125" i="71"/>
  <c r="O132" i="71" s="1"/>
  <c r="O12" i="71"/>
  <c r="F24" i="39"/>
  <c r="F12" i="39"/>
  <c r="F125" i="71"/>
  <c r="F132" i="71" s="1"/>
  <c r="F12" i="71"/>
  <c r="L125" i="71"/>
  <c r="L132" i="71" s="1"/>
  <c r="L12" i="71"/>
  <c r="D106" i="71"/>
  <c r="D113" i="71" s="1"/>
  <c r="D12" i="71"/>
  <c r="D86" i="71"/>
  <c r="D125" i="71"/>
  <c r="AB15" i="72"/>
  <c r="M125" i="71"/>
  <c r="M132" i="71" s="1"/>
  <c r="M12" i="71"/>
  <c r="E125" i="71"/>
  <c r="E12" i="71"/>
  <c r="N12" i="71"/>
  <c r="N125" i="71"/>
  <c r="N132" i="71" s="1"/>
  <c r="K125" i="71"/>
  <c r="K132" i="71" s="1"/>
  <c r="K12" i="71"/>
  <c r="H12" i="71"/>
  <c r="H125" i="71"/>
  <c r="H132" i="71" s="1"/>
  <c r="G12" i="71"/>
  <c r="G125" i="71"/>
  <c r="G132" i="71" s="1"/>
  <c r="I12" i="71"/>
  <c r="I125" i="71"/>
  <c r="I132" i="71" s="1"/>
  <c r="E127" i="71"/>
  <c r="P125" i="71"/>
  <c r="P132" i="71" s="1"/>
  <c r="P12" i="71"/>
  <c r="J12" i="71"/>
  <c r="J125" i="71"/>
  <c r="J132" i="71" s="1"/>
  <c r="J21" i="72"/>
  <c r="D9" i="39"/>
  <c r="C12" i="71"/>
  <c r="C86" i="71"/>
  <c r="C125" i="71"/>
  <c r="C106" i="71"/>
  <c r="C113" i="71" s="1"/>
  <c r="D132" i="71" l="1"/>
  <c r="D67" i="71"/>
  <c r="D74" i="71" s="1"/>
  <c r="C132" i="71"/>
  <c r="C67" i="71"/>
  <c r="C74" i="71" s="1"/>
  <c r="C21" i="79"/>
  <c r="C22" i="79" s="1"/>
  <c r="E135" i="71" s="1"/>
  <c r="DZ101" i="70"/>
  <c r="DZ102" i="70"/>
  <c r="EA46" i="70"/>
  <c r="D12" i="39"/>
  <c r="C12" i="39" s="1"/>
  <c r="D24" i="39"/>
  <c r="C24" i="39" s="1"/>
  <c r="E132" i="71"/>
  <c r="C9" i="39"/>
  <c r="D93" i="71"/>
  <c r="C93" i="71"/>
  <c r="F22" i="79" l="1"/>
  <c r="F27" i="79" s="1"/>
  <c r="D22" i="79"/>
  <c r="D27" i="79" s="1"/>
  <c r="H22" i="79"/>
  <c r="H23" i="79" s="1"/>
  <c r="G22" i="79"/>
  <c r="G23" i="79" s="1"/>
  <c r="J22" i="79"/>
  <c r="J23" i="79" s="1"/>
  <c r="E22" i="79"/>
  <c r="E24" i="79" s="1"/>
  <c r="I22" i="79"/>
  <c r="I27" i="79" s="1"/>
  <c r="EA99" i="70"/>
  <c r="EA57" i="70"/>
  <c r="DZ103" i="70"/>
  <c r="E140" i="71"/>
  <c r="E136" i="71"/>
  <c r="E139" i="71"/>
  <c r="E138" i="71"/>
  <c r="E141" i="71"/>
  <c r="E137" i="71"/>
  <c r="F135" i="71"/>
  <c r="E144" i="71"/>
  <c r="H27" i="79"/>
  <c r="G27" i="79"/>
  <c r="F20" i="81" l="1"/>
  <c r="H20" i="81"/>
  <c r="J15" i="56" s="1"/>
  <c r="G20" i="81"/>
  <c r="J14" i="56" s="1"/>
  <c r="E20" i="81"/>
  <c r="J12" i="56" s="1"/>
  <c r="J13" i="56"/>
  <c r="J34" i="76"/>
  <c r="C20" i="81"/>
  <c r="I23" i="79"/>
  <c r="F23" i="79"/>
  <c r="J27" i="79"/>
  <c r="E27" i="79"/>
  <c r="D23" i="79"/>
  <c r="E23" i="79"/>
  <c r="EA101" i="70"/>
  <c r="EA102" i="70"/>
  <c r="EB46" i="70"/>
  <c r="F138" i="71"/>
  <c r="E147" i="71"/>
  <c r="G135" i="71"/>
  <c r="F144" i="71"/>
  <c r="F137" i="71"/>
  <c r="E146" i="71"/>
  <c r="F136" i="71"/>
  <c r="E145" i="71"/>
  <c r="F139" i="71"/>
  <c r="E148" i="71"/>
  <c r="F141" i="71"/>
  <c r="E150" i="71"/>
  <c r="F140" i="71"/>
  <c r="E149" i="71"/>
  <c r="M34" i="76" l="1"/>
  <c r="D20" i="81"/>
  <c r="J11" i="56" s="1"/>
  <c r="I20" i="81"/>
  <c r="J16" i="56" s="1"/>
  <c r="J10" i="56"/>
  <c r="E28" i="79"/>
  <c r="C23" i="79"/>
  <c r="EA103" i="70"/>
  <c r="EB57" i="70"/>
  <c r="EB99" i="70"/>
  <c r="E151" i="71"/>
  <c r="G136" i="71"/>
  <c r="F145" i="71"/>
  <c r="G141" i="71"/>
  <c r="F150" i="71"/>
  <c r="H135" i="71"/>
  <c r="G144" i="71"/>
  <c r="G140" i="71"/>
  <c r="F149" i="71"/>
  <c r="G139" i="71"/>
  <c r="F148" i="71"/>
  <c r="G137" i="71"/>
  <c r="F146" i="71"/>
  <c r="G138" i="71"/>
  <c r="F147" i="71"/>
  <c r="D21" i="81" l="1"/>
  <c r="EB101" i="70"/>
  <c r="EB102" i="70"/>
  <c r="EC46" i="70"/>
  <c r="C11" i="79"/>
  <c r="F151" i="71"/>
  <c r="H138" i="71"/>
  <c r="G147" i="71"/>
  <c r="H139" i="71"/>
  <c r="G148" i="71"/>
  <c r="H136" i="71"/>
  <c r="G145" i="71"/>
  <c r="H140" i="71"/>
  <c r="G149" i="71"/>
  <c r="I135" i="71"/>
  <c r="H144" i="71"/>
  <c r="H137" i="71"/>
  <c r="G146" i="71"/>
  <c r="H141" i="71"/>
  <c r="G150" i="71"/>
  <c r="C12" i="69"/>
  <c r="EC99" i="70" l="1"/>
  <c r="EC57" i="70"/>
  <c r="EB103" i="70"/>
  <c r="G151" i="71"/>
  <c r="I140" i="71"/>
  <c r="H149" i="71"/>
  <c r="I137" i="71"/>
  <c r="H146" i="71"/>
  <c r="I139" i="71"/>
  <c r="H148" i="71"/>
  <c r="I141" i="71"/>
  <c r="H150" i="71"/>
  <c r="J135" i="71"/>
  <c r="I144" i="71"/>
  <c r="I136" i="71"/>
  <c r="H145" i="71"/>
  <c r="I138" i="71"/>
  <c r="H147" i="71"/>
  <c r="EC102" i="70" l="1"/>
  <c r="EC101" i="70"/>
  <c r="EC103" i="70" s="1"/>
  <c r="ED46" i="70"/>
  <c r="H151" i="71"/>
  <c r="J138" i="71"/>
  <c r="I147" i="71"/>
  <c r="K135" i="71"/>
  <c r="J144" i="71"/>
  <c r="J139" i="71"/>
  <c r="I148" i="71"/>
  <c r="J140" i="71"/>
  <c r="I149" i="71"/>
  <c r="J136" i="71"/>
  <c r="I145" i="71"/>
  <c r="J141" i="71"/>
  <c r="I150" i="71"/>
  <c r="J137" i="71"/>
  <c r="I146" i="71"/>
  <c r="ED99" i="70" l="1"/>
  <c r="ED57" i="70"/>
  <c r="I151" i="71"/>
  <c r="K137" i="71"/>
  <c r="J146" i="71"/>
  <c r="K141" i="71"/>
  <c r="J150" i="71"/>
  <c r="K140" i="71"/>
  <c r="J149" i="71"/>
  <c r="L135" i="71"/>
  <c r="K144" i="71"/>
  <c r="K136" i="71"/>
  <c r="J145" i="71"/>
  <c r="K139" i="71"/>
  <c r="J148" i="71"/>
  <c r="K138" i="71"/>
  <c r="J147" i="71"/>
  <c r="ED102" i="70" l="1"/>
  <c r="ED101" i="70"/>
  <c r="ED103" i="70" s="1"/>
  <c r="EE46" i="70"/>
  <c r="J151" i="71"/>
  <c r="L138" i="71"/>
  <c r="K147" i="71"/>
  <c r="L136" i="71"/>
  <c r="K145" i="71"/>
  <c r="M135" i="71"/>
  <c r="L144" i="71"/>
  <c r="L141" i="71"/>
  <c r="K150" i="71"/>
  <c r="L139" i="71"/>
  <c r="K148" i="71"/>
  <c r="L140" i="71"/>
  <c r="K149" i="71"/>
  <c r="L137" i="71"/>
  <c r="K146" i="71"/>
  <c r="EE99" i="70" l="1"/>
  <c r="EE57" i="70"/>
  <c r="K151" i="71"/>
  <c r="M137" i="71"/>
  <c r="L146" i="71"/>
  <c r="M136" i="71"/>
  <c r="L145" i="71"/>
  <c r="M139" i="71"/>
  <c r="L148" i="71"/>
  <c r="M138" i="71"/>
  <c r="L147" i="71"/>
  <c r="M140" i="71"/>
  <c r="L149" i="71"/>
  <c r="M141" i="71"/>
  <c r="L150" i="71"/>
  <c r="N135" i="71"/>
  <c r="M144" i="71"/>
  <c r="EE102" i="70" l="1"/>
  <c r="EE101" i="70"/>
  <c r="EE103" i="70" s="1"/>
  <c r="EF46" i="70"/>
  <c r="L151" i="71"/>
  <c r="N141" i="71"/>
  <c r="M150" i="71"/>
  <c r="N138" i="71"/>
  <c r="M147" i="71"/>
  <c r="N140" i="71"/>
  <c r="M149" i="71"/>
  <c r="N139" i="71"/>
  <c r="M148" i="71"/>
  <c r="O135" i="71"/>
  <c r="N144" i="71"/>
  <c r="N136" i="71"/>
  <c r="M145" i="71"/>
  <c r="N137" i="71"/>
  <c r="M146" i="71"/>
  <c r="EF57" i="70" l="1"/>
  <c r="EF99" i="70"/>
  <c r="M151" i="71"/>
  <c r="O138" i="71"/>
  <c r="N147" i="71"/>
  <c r="P135" i="71"/>
  <c r="O144" i="71"/>
  <c r="O140" i="71"/>
  <c r="N149" i="71"/>
  <c r="O139" i="71"/>
  <c r="N148" i="71"/>
  <c r="O137" i="71"/>
  <c r="N146" i="71"/>
  <c r="O141" i="71"/>
  <c r="N150" i="71"/>
  <c r="O136" i="71"/>
  <c r="N145" i="71"/>
  <c r="EF102" i="70" l="1"/>
  <c r="EF101" i="70"/>
  <c r="EF103" i="70" s="1"/>
  <c r="EG46" i="70"/>
  <c r="N151" i="71"/>
  <c r="P136" i="71"/>
  <c r="O145" i="71"/>
  <c r="P137" i="71"/>
  <c r="O146" i="71"/>
  <c r="P140" i="71"/>
  <c r="O149" i="71"/>
  <c r="P138" i="71"/>
  <c r="O147" i="71"/>
  <c r="P141" i="71"/>
  <c r="O150" i="71"/>
  <c r="P139" i="71"/>
  <c r="O148" i="71"/>
  <c r="Q135" i="71"/>
  <c r="P144" i="71"/>
  <c r="EG57" i="70" l="1"/>
  <c r="EG99" i="70"/>
  <c r="O151" i="71"/>
  <c r="Q138" i="71"/>
  <c r="P147" i="71"/>
  <c r="Q137" i="71"/>
  <c r="P146" i="71"/>
  <c r="R135" i="71"/>
  <c r="Q144" i="71"/>
  <c r="Q141" i="71"/>
  <c r="P150" i="71"/>
  <c r="Q140" i="71"/>
  <c r="P149" i="71"/>
  <c r="Q136" i="71"/>
  <c r="P145" i="71"/>
  <c r="Q139" i="71"/>
  <c r="P148" i="71"/>
  <c r="EG102" i="70" l="1"/>
  <c r="EG101" i="70"/>
  <c r="EG103" i="70" s="1"/>
  <c r="EH46" i="70"/>
  <c r="P151" i="71"/>
  <c r="R136" i="71"/>
  <c r="Q145" i="71"/>
  <c r="R141" i="71"/>
  <c r="Q150" i="71"/>
  <c r="R137" i="71"/>
  <c r="Q146" i="71"/>
  <c r="R139" i="71"/>
  <c r="Q148" i="71"/>
  <c r="R140" i="71"/>
  <c r="Q149" i="71"/>
  <c r="R144" i="71"/>
  <c r="S135" i="71"/>
  <c r="Q147" i="71"/>
  <c r="R138" i="71"/>
  <c r="EH99" i="70" l="1"/>
  <c r="EH57" i="70"/>
  <c r="Q151" i="71"/>
  <c r="R148" i="71"/>
  <c r="S139" i="71"/>
  <c r="S141" i="71"/>
  <c r="R150" i="71"/>
  <c r="R147" i="71"/>
  <c r="S138" i="71"/>
  <c r="S140" i="71"/>
  <c r="R149" i="71"/>
  <c r="S137" i="71"/>
  <c r="R146" i="71"/>
  <c r="R145" i="71"/>
  <c r="S136" i="71"/>
  <c r="S144" i="71"/>
  <c r="T135" i="71"/>
  <c r="EH101" i="70" l="1"/>
  <c r="EH102" i="70"/>
  <c r="EI46" i="70"/>
  <c r="T140" i="71"/>
  <c r="S149" i="71"/>
  <c r="R151" i="71"/>
  <c r="T144" i="71"/>
  <c r="U135" i="71"/>
  <c r="T141" i="71"/>
  <c r="S150" i="71"/>
  <c r="T137" i="71"/>
  <c r="S146" i="71"/>
  <c r="T138" i="71"/>
  <c r="S147" i="71"/>
  <c r="T139" i="71"/>
  <c r="S148" i="71"/>
  <c r="T136" i="71"/>
  <c r="S145" i="71"/>
  <c r="EI57" i="70" l="1"/>
  <c r="EI99" i="70"/>
  <c r="EH103" i="70"/>
  <c r="U136" i="71"/>
  <c r="T145" i="71"/>
  <c r="U141" i="71"/>
  <c r="T150" i="71"/>
  <c r="T149" i="71"/>
  <c r="U140" i="71"/>
  <c r="S151" i="71"/>
  <c r="T147" i="71"/>
  <c r="U138" i="71"/>
  <c r="U144" i="71"/>
  <c r="V135" i="71"/>
  <c r="U139" i="71"/>
  <c r="T148" i="71"/>
  <c r="U137" i="71"/>
  <c r="T146" i="71"/>
  <c r="EI102" i="70" l="1"/>
  <c r="EI101" i="70"/>
  <c r="EJ46" i="70"/>
  <c r="V137" i="71"/>
  <c r="U146" i="71"/>
  <c r="V140" i="71"/>
  <c r="U149" i="71"/>
  <c r="V139" i="71"/>
  <c r="U148" i="71"/>
  <c r="U147" i="71"/>
  <c r="V138" i="71"/>
  <c r="V136" i="71"/>
  <c r="U145" i="71"/>
  <c r="T151" i="71"/>
  <c r="V144" i="71"/>
  <c r="W135" i="71"/>
  <c r="U150" i="71"/>
  <c r="V141" i="71"/>
  <c r="EI103" i="70" l="1"/>
  <c r="EJ57" i="70"/>
  <c r="EJ99" i="70"/>
  <c r="U151" i="71"/>
  <c r="W136" i="71"/>
  <c r="V145" i="71"/>
  <c r="V147" i="71"/>
  <c r="W138" i="71"/>
  <c r="X135" i="71"/>
  <c r="W144" i="71"/>
  <c r="V149" i="71"/>
  <c r="W140" i="71"/>
  <c r="W141" i="71"/>
  <c r="V150" i="71"/>
  <c r="V148" i="71"/>
  <c r="W139" i="71"/>
  <c r="V146" i="71"/>
  <c r="W137" i="71"/>
  <c r="EJ102" i="70" l="1"/>
  <c r="EJ101" i="70"/>
  <c r="EJ103" i="70" s="1"/>
  <c r="EK46" i="70"/>
  <c r="V151" i="71"/>
  <c r="X141" i="71"/>
  <c r="W150" i="71"/>
  <c r="X139" i="71"/>
  <c r="W148" i="71"/>
  <c r="W149" i="71"/>
  <c r="X140" i="71"/>
  <c r="Y135" i="71"/>
  <c r="X144" i="71"/>
  <c r="W146" i="71"/>
  <c r="X137" i="71"/>
  <c r="X138" i="71"/>
  <c r="W147" i="71"/>
  <c r="X136" i="71"/>
  <c r="W145" i="71"/>
  <c r="EK57" i="70" l="1"/>
  <c r="EK99" i="70"/>
  <c r="W151" i="71"/>
  <c r="X145" i="71"/>
  <c r="Y136" i="71"/>
  <c r="X148" i="71"/>
  <c r="Y139" i="71"/>
  <c r="X147" i="71"/>
  <c r="Y138" i="71"/>
  <c r="Z135" i="71"/>
  <c r="Y144" i="71"/>
  <c r="Y137" i="71"/>
  <c r="X146" i="71"/>
  <c r="Y140" i="71"/>
  <c r="X149" i="71"/>
  <c r="Y141" i="71"/>
  <c r="X150" i="71"/>
  <c r="EK102" i="70" l="1"/>
  <c r="EK101" i="70"/>
  <c r="EK103" i="70" s="1"/>
  <c r="EL46" i="70"/>
  <c r="X151" i="71"/>
  <c r="Z138" i="71"/>
  <c r="Y147" i="71"/>
  <c r="Y150" i="71"/>
  <c r="Z141" i="71"/>
  <c r="Z137" i="71"/>
  <c r="Y146" i="71"/>
  <c r="Z136" i="71"/>
  <c r="Y145" i="71"/>
  <c r="Z139" i="71"/>
  <c r="Y148" i="71"/>
  <c r="Z140" i="71"/>
  <c r="Y149" i="71"/>
  <c r="AA135" i="71"/>
  <c r="Z144" i="71"/>
  <c r="EL99" i="70" l="1"/>
  <c r="EL57" i="70"/>
  <c r="Y151" i="71"/>
  <c r="AA140" i="71"/>
  <c r="Z149" i="71"/>
  <c r="Z150" i="71"/>
  <c r="AA141" i="71"/>
  <c r="AA136" i="71"/>
  <c r="Z145" i="71"/>
  <c r="AA144" i="71"/>
  <c r="AB135" i="71"/>
  <c r="Z148" i="71"/>
  <c r="AA139" i="71"/>
  <c r="Z146" i="71"/>
  <c r="AA137" i="71"/>
  <c r="AA138" i="71"/>
  <c r="Z147" i="71"/>
  <c r="EL102" i="70" l="1"/>
  <c r="EL101" i="70"/>
  <c r="EL103" i="70" s="1"/>
  <c r="EM46" i="70"/>
  <c r="Z151" i="71"/>
  <c r="AA147" i="71"/>
  <c r="AB138" i="71"/>
  <c r="AB136" i="71"/>
  <c r="AA145" i="71"/>
  <c r="AA146" i="71"/>
  <c r="AB137" i="71"/>
  <c r="AB144" i="71"/>
  <c r="AB140" i="71"/>
  <c r="AA149" i="71"/>
  <c r="AA150" i="71"/>
  <c r="AB141" i="71"/>
  <c r="AB139" i="71"/>
  <c r="AA148" i="71"/>
  <c r="EM99" i="70" l="1"/>
  <c r="EM57" i="70"/>
  <c r="AA151" i="71"/>
  <c r="AB148" i="71"/>
  <c r="AB150" i="71"/>
  <c r="AB145" i="71"/>
  <c r="AB146" i="71"/>
  <c r="AB147" i="71"/>
  <c r="AB149" i="71"/>
  <c r="EM102" i="70" l="1"/>
  <c r="EM101" i="70"/>
  <c r="EM103" i="70" s="1"/>
  <c r="EN46" i="70"/>
  <c r="AB151" i="71"/>
  <c r="EN57" i="70" l="1"/>
  <c r="EN99" i="70"/>
  <c r="EN101" i="70" l="1"/>
  <c r="EO46" i="70"/>
  <c r="EN102" i="70"/>
  <c r="EO57" i="70" l="1"/>
  <c r="EO99" i="70"/>
  <c r="EN103" i="70"/>
  <c r="EO101" i="70" l="1"/>
  <c r="EO102" i="70"/>
  <c r="EP46" i="70"/>
  <c r="EP99" i="70" l="1"/>
  <c r="EP57" i="70"/>
  <c r="EO103" i="70"/>
  <c r="EP102" i="70" l="1"/>
  <c r="EP101" i="70"/>
  <c r="EQ46" i="70"/>
  <c r="EP103" i="70" l="1"/>
  <c r="EQ57" i="70"/>
  <c r="EQ99" i="70"/>
  <c r="EQ102" i="70" l="1"/>
  <c r="EQ101" i="70"/>
  <c r="ER46" i="70"/>
  <c r="EQ103" i="70" l="1"/>
  <c r="ER57" i="70"/>
  <c r="ER99" i="70"/>
  <c r="ER101" i="70" l="1"/>
  <c r="ER102" i="70"/>
  <c r="ES46" i="70"/>
  <c r="ER103" i="70" l="1"/>
  <c r="ES57" i="70"/>
  <c r="ES99" i="70"/>
  <c r="ES102" i="70" l="1"/>
  <c r="ES101" i="70"/>
  <c r="ET46" i="70"/>
  <c r="ES103" i="70" l="1"/>
  <c r="ET99" i="70"/>
  <c r="ET57" i="70"/>
  <c r="C11" i="56"/>
  <c r="L11" i="56" s="1"/>
  <c r="G11" i="33"/>
  <c r="ET102" i="70" l="1"/>
  <c r="ET101" i="70"/>
  <c r="EU46" i="70"/>
  <c r="ET103" i="70" l="1"/>
  <c r="EU99" i="70"/>
  <c r="EU57" i="70"/>
  <c r="EU101" i="70" l="1"/>
  <c r="EV46" i="70"/>
  <c r="EU102" i="70"/>
  <c r="R11" i="33"/>
  <c r="EV57" i="70" l="1"/>
  <c r="EV99" i="70"/>
  <c r="EU103" i="70"/>
  <c r="G22" i="33"/>
  <c r="G18" i="33"/>
  <c r="G17" i="33"/>
  <c r="G21" i="33"/>
  <c r="G20" i="33"/>
  <c r="G19" i="33"/>
  <c r="EV102" i="70" l="1"/>
  <c r="EV101" i="70"/>
  <c r="EV103" i="70" s="1"/>
  <c r="EW46" i="70"/>
  <c r="C10" i="56"/>
  <c r="L10" i="56" s="1"/>
  <c r="F23" i="33"/>
  <c r="G10" i="33"/>
  <c r="C13" i="56"/>
  <c r="L13" i="56" s="1"/>
  <c r="G13" i="33"/>
  <c r="C16" i="56"/>
  <c r="L16" i="56" s="1"/>
  <c r="G16" i="33"/>
  <c r="C14" i="56"/>
  <c r="L14" i="56" s="1"/>
  <c r="G14" i="33"/>
  <c r="C12" i="56"/>
  <c r="L12" i="56" s="1"/>
  <c r="G12" i="33"/>
  <c r="C15" i="56"/>
  <c r="L15" i="56" s="1"/>
  <c r="G15" i="33"/>
  <c r="G36" i="33"/>
  <c r="EW99" i="70" l="1"/>
  <c r="EW57" i="70"/>
  <c r="G35" i="33"/>
  <c r="G23" i="33"/>
  <c r="G26" i="33" s="1"/>
  <c r="G30" i="33"/>
  <c r="G31" i="33"/>
  <c r="G34" i="33"/>
  <c r="G33" i="33"/>
  <c r="G32" i="33"/>
  <c r="C17" i="56"/>
  <c r="EW102" i="70" l="1"/>
  <c r="EW101" i="70"/>
  <c r="EX46" i="70"/>
  <c r="R22" i="33"/>
  <c r="R14" i="33"/>
  <c r="G37" i="33"/>
  <c r="G40" i="33" s="1"/>
  <c r="J23" i="33"/>
  <c r="J26" i="33" s="1"/>
  <c r="H23" i="33"/>
  <c r="H26" i="33" s="1"/>
  <c r="R16" i="33"/>
  <c r="L23" i="33"/>
  <c r="L26" i="33" s="1"/>
  <c r="N23" i="33"/>
  <c r="N26" i="33" s="1"/>
  <c r="M23" i="33"/>
  <c r="M26" i="33" s="1"/>
  <c r="R19" i="33"/>
  <c r="L17" i="56"/>
  <c r="R12" i="33"/>
  <c r="K23" i="33"/>
  <c r="K26" i="33" s="1"/>
  <c r="R21" i="33"/>
  <c r="Q23" i="33"/>
  <c r="Q26" i="33" s="1"/>
  <c r="R10" i="33"/>
  <c r="O23" i="33"/>
  <c r="O26" i="33" s="1"/>
  <c r="R17" i="33"/>
  <c r="U22" i="33" l="1"/>
  <c r="W22" i="33"/>
  <c r="V22" i="33"/>
  <c r="U17" i="33"/>
  <c r="W17" i="33"/>
  <c r="V17" i="33"/>
  <c r="U21" i="33"/>
  <c r="W21" i="33"/>
  <c r="V21" i="33"/>
  <c r="V19" i="33"/>
  <c r="U19" i="33"/>
  <c r="W19" i="33"/>
  <c r="R36" i="33"/>
  <c r="EW103" i="70"/>
  <c r="EX99" i="70"/>
  <c r="EX57" i="70"/>
  <c r="R33" i="33"/>
  <c r="R31" i="33"/>
  <c r="R18" i="33"/>
  <c r="I23" i="33"/>
  <c r="I26" i="33" s="1"/>
  <c r="R35" i="33"/>
  <c r="R20" i="33"/>
  <c r="R15" i="33"/>
  <c r="U18" i="33" l="1"/>
  <c r="W18" i="33"/>
  <c r="V18" i="33"/>
  <c r="W20" i="33"/>
  <c r="V20" i="33"/>
  <c r="U20" i="33"/>
  <c r="W36" i="33"/>
  <c r="U36" i="33"/>
  <c r="V36" i="33"/>
  <c r="EX101" i="70"/>
  <c r="EX102" i="70"/>
  <c r="EY46" i="70"/>
  <c r="P23" i="33"/>
  <c r="P26" i="33" s="1"/>
  <c r="R13" i="33"/>
  <c r="R30" i="33"/>
  <c r="R34" i="33"/>
  <c r="R23" i="33" l="1"/>
  <c r="EY99" i="70"/>
  <c r="EY57" i="70"/>
  <c r="EX103" i="70"/>
  <c r="R32" i="33"/>
  <c r="R26" i="33" l="1"/>
  <c r="EY101" i="70"/>
  <c r="EZ46" i="70"/>
  <c r="EY102" i="70"/>
  <c r="R37" i="33"/>
  <c r="EZ99" i="70" l="1"/>
  <c r="EZ57" i="70"/>
  <c r="EY103" i="70"/>
  <c r="R40" i="33"/>
  <c r="EZ102" i="70" l="1"/>
  <c r="EZ101" i="70"/>
  <c r="EZ103" i="70" s="1"/>
  <c r="FA46" i="70"/>
  <c r="FA57" i="70" l="1"/>
  <c r="FA99" i="70"/>
  <c r="FA101" i="70" l="1"/>
  <c r="FA102" i="70"/>
  <c r="FB46" i="70"/>
  <c r="FB99" i="70" l="1"/>
  <c r="FB57" i="70"/>
  <c r="FA103" i="70"/>
  <c r="FB102" i="70" l="1"/>
  <c r="FB101" i="70"/>
  <c r="FB103" i="70" s="1"/>
  <c r="FC46" i="70"/>
  <c r="FC99" i="70" l="1"/>
  <c r="FC57" i="70"/>
  <c r="FC102" i="70" l="1"/>
  <c r="FC101" i="70"/>
  <c r="FC103" i="70" s="1"/>
  <c r="FD46" i="70"/>
  <c r="FD57" i="70" l="1"/>
  <c r="FD99" i="70"/>
  <c r="FD101" i="70" l="1"/>
  <c r="FD102" i="70"/>
  <c r="FE46" i="70"/>
  <c r="FE99" i="70" l="1"/>
  <c r="FE57" i="70"/>
  <c r="FD103" i="70"/>
  <c r="FE102" i="70" l="1"/>
  <c r="FE101" i="70"/>
  <c r="FF46" i="70"/>
  <c r="FE103" i="70" l="1"/>
  <c r="FF57" i="70"/>
  <c r="FF99" i="70"/>
  <c r="FF101" i="70" l="1"/>
  <c r="FF102" i="70"/>
  <c r="FG46" i="70"/>
  <c r="FG57" i="70" l="1"/>
  <c r="FG99" i="70"/>
  <c r="FF103" i="70"/>
  <c r="FG102" i="70" l="1"/>
  <c r="FG101" i="70"/>
  <c r="FH46" i="70"/>
  <c r="FG103" i="70" l="1"/>
  <c r="FH99" i="70"/>
  <c r="FH57" i="70"/>
  <c r="FH102" i="70" l="1"/>
  <c r="FH101" i="70"/>
  <c r="FH103" i="70" s="1"/>
  <c r="FI46" i="70"/>
  <c r="FI99" i="70" l="1"/>
  <c r="FI57" i="70"/>
  <c r="FI101" i="70" l="1"/>
  <c r="FI102" i="70"/>
  <c r="FJ46" i="70"/>
  <c r="FJ57" i="70" l="1"/>
  <c r="FJ99" i="70"/>
  <c r="FI103" i="70"/>
  <c r="FJ102" i="70" l="1"/>
  <c r="FJ101" i="70"/>
  <c r="FK46" i="70"/>
  <c r="FJ103" i="70" l="1"/>
  <c r="FK57" i="70"/>
  <c r="FK99" i="70"/>
  <c r="FK102" i="70" l="1"/>
  <c r="FK101" i="70"/>
  <c r="FK103" i="70" s="1"/>
  <c r="FL46" i="70"/>
  <c r="FL57" i="70" l="1"/>
  <c r="FL99" i="70"/>
  <c r="FL102" i="70" l="1"/>
  <c r="FL101" i="70"/>
  <c r="FL103" i="70" s="1"/>
  <c r="FM46" i="70"/>
  <c r="FM57" i="70" l="1"/>
  <c r="FM99" i="70"/>
  <c r="FM102" i="70" l="1"/>
  <c r="FM101" i="70"/>
  <c r="FN46" i="70"/>
  <c r="FM103" i="70" l="1"/>
  <c r="FN57" i="70"/>
  <c r="FN99" i="70"/>
  <c r="FO46" i="70" l="1"/>
  <c r="FN102" i="70"/>
  <c r="FN101" i="70"/>
  <c r="FN103" i="70" s="1"/>
  <c r="FO57" i="70" l="1"/>
  <c r="FO99" i="70"/>
  <c r="FO101" i="70" l="1"/>
  <c r="FP46" i="70"/>
  <c r="FO102" i="70"/>
  <c r="FP99" i="70" l="1"/>
  <c r="FP57" i="70"/>
  <c r="FO103" i="70"/>
  <c r="FP101" i="70" l="1"/>
  <c r="FP102" i="70"/>
  <c r="FQ46" i="70"/>
  <c r="FQ99" i="70" l="1"/>
  <c r="FQ57" i="70"/>
  <c r="FP103" i="70"/>
  <c r="FQ102" i="70" l="1"/>
  <c r="FR46" i="70"/>
  <c r="FQ101" i="70"/>
  <c r="FQ103" i="70" s="1"/>
  <c r="FR99" i="70" l="1"/>
  <c r="FR57" i="70"/>
  <c r="FR101" i="70" l="1"/>
  <c r="FS46" i="70"/>
  <c r="FR102" i="70"/>
  <c r="FS57" i="70" l="1"/>
  <c r="FS99" i="70"/>
  <c r="FR103" i="70"/>
  <c r="FS101" i="70" l="1"/>
  <c r="FT46" i="70"/>
  <c r="FS102" i="70"/>
  <c r="FT99" i="70" l="1"/>
  <c r="FT57" i="70"/>
  <c r="FS103" i="70"/>
  <c r="FT102" i="70" l="1"/>
  <c r="FT101" i="70"/>
  <c r="FT103" i="70" s="1"/>
  <c r="FU46" i="70"/>
  <c r="FU99" i="70" l="1"/>
  <c r="FU57" i="70"/>
  <c r="FU102" i="70" l="1"/>
  <c r="FU101" i="70"/>
  <c r="FV46" i="70"/>
  <c r="FU103" i="70" l="1"/>
  <c r="FV99" i="70"/>
  <c r="FV57" i="70"/>
  <c r="FV102" i="70" l="1"/>
  <c r="FV101" i="70"/>
  <c r="FW46" i="70"/>
  <c r="FV103" i="70" l="1"/>
  <c r="FW99" i="70"/>
  <c r="FW57" i="70"/>
  <c r="FW101" i="70" l="1"/>
  <c r="FW102" i="70"/>
  <c r="FX46" i="70"/>
  <c r="FX99" i="70" l="1"/>
  <c r="FX57" i="70"/>
  <c r="FW103" i="70"/>
  <c r="FX101" i="70" l="1"/>
  <c r="FX102" i="70"/>
  <c r="FY46" i="70"/>
  <c r="FY57" i="70" l="1"/>
  <c r="FY99" i="70"/>
  <c r="FX103" i="70"/>
  <c r="FY102" i="70" l="1"/>
  <c r="FY101" i="70"/>
  <c r="FY103" i="70" s="1"/>
  <c r="FZ46" i="70"/>
  <c r="FZ99" i="70" l="1"/>
  <c r="FZ57" i="70"/>
  <c r="FZ102" i="70" l="1"/>
  <c r="FZ101" i="70"/>
  <c r="FZ103" i="70" s="1"/>
  <c r="GA46" i="70"/>
  <c r="GA57" i="70" l="1"/>
  <c r="GA99" i="70"/>
  <c r="GA102" i="70" l="1"/>
  <c r="GA101" i="70"/>
  <c r="GB46" i="70"/>
  <c r="GA103" i="70" l="1"/>
  <c r="GB57" i="70"/>
  <c r="GB99" i="70"/>
  <c r="GB101" i="70" l="1"/>
  <c r="GC46" i="70"/>
  <c r="GB102" i="70"/>
  <c r="GC57" i="70" l="1"/>
  <c r="GC99" i="70"/>
  <c r="GB103" i="70"/>
  <c r="GC102" i="70" l="1"/>
  <c r="GC101" i="70"/>
  <c r="GC103" i="70" s="1"/>
  <c r="GD46" i="70"/>
  <c r="GD57" i="70" l="1"/>
  <c r="GD99" i="70"/>
  <c r="GD101" i="70" l="1"/>
  <c r="GD102" i="70"/>
  <c r="GE46" i="70"/>
  <c r="GD103" i="70" l="1"/>
  <c r="GE99" i="70"/>
  <c r="GE57" i="70"/>
  <c r="GE101" i="70" l="1"/>
  <c r="GE102" i="70"/>
  <c r="GF46" i="70"/>
  <c r="GF57" i="70" l="1"/>
  <c r="GF99" i="70"/>
  <c r="GE103" i="70"/>
  <c r="GF102" i="70" l="1"/>
  <c r="GF101" i="70"/>
  <c r="GF103" i="70" s="1"/>
  <c r="GG46" i="70"/>
  <c r="D27" i="71"/>
  <c r="D39" i="71" s="1"/>
  <c r="C39" i="71"/>
  <c r="D28" i="71"/>
  <c r="D40" i="71" s="1"/>
  <c r="C40" i="71"/>
  <c r="C46" i="71"/>
  <c r="D32" i="71"/>
  <c r="C45" i="71"/>
  <c r="C44" i="71"/>
  <c r="D30" i="71"/>
  <c r="D42" i="71" s="1"/>
  <c r="C42" i="71"/>
  <c r="C38" i="71"/>
  <c r="D26" i="71"/>
  <c r="D38" i="71" s="1"/>
  <c r="D24" i="71"/>
  <c r="D36" i="71" s="1"/>
  <c r="C36" i="71"/>
  <c r="D31" i="71"/>
  <c r="D43" i="71" s="1"/>
  <c r="C43" i="71"/>
  <c r="D29" i="71"/>
  <c r="D41" i="71" s="1"/>
  <c r="C41" i="71"/>
  <c r="D25" i="71"/>
  <c r="D37" i="71" s="1"/>
  <c r="C37" i="71"/>
  <c r="GG99" i="70" l="1"/>
  <c r="GG57" i="70"/>
  <c r="C48" i="71"/>
  <c r="D45" i="71"/>
  <c r="D46" i="71"/>
  <c r="D44" i="71"/>
  <c r="D48" i="71" l="1"/>
  <c r="GG102" i="70"/>
  <c r="GG101" i="70"/>
  <c r="GG103" i="70" s="1"/>
  <c r="GH46" i="70"/>
  <c r="GH57" i="70" l="1"/>
  <c r="GH99" i="70"/>
  <c r="GH102" i="70" l="1"/>
  <c r="GH101" i="70"/>
  <c r="GH103" i="70" s="1"/>
  <c r="GI46" i="70"/>
  <c r="GI99" i="70" l="1"/>
  <c r="GI57" i="70"/>
  <c r="GI102" i="70" l="1"/>
  <c r="GI101" i="70"/>
  <c r="GI103" i="70" s="1"/>
  <c r="GJ46" i="70"/>
  <c r="GJ99" i="70" l="1"/>
  <c r="GJ57" i="70"/>
  <c r="D28" i="69"/>
  <c r="C17" i="69"/>
  <c r="GJ102" i="70" l="1"/>
  <c r="GJ101" i="70"/>
  <c r="GK46" i="70"/>
  <c r="C28" i="69"/>
  <c r="GJ103" i="70" l="1"/>
  <c r="GK99" i="70"/>
  <c r="GK57" i="70"/>
  <c r="E28" i="69"/>
  <c r="C35" i="69"/>
  <c r="GK101" i="70" l="1"/>
  <c r="GK102" i="70"/>
  <c r="GL46" i="70"/>
  <c r="C14" i="39"/>
  <c r="GK103" i="70" l="1"/>
  <c r="GL57" i="70"/>
  <c r="GL99" i="70"/>
  <c r="H14" i="39"/>
  <c r="J14" i="39"/>
  <c r="G14" i="39"/>
  <c r="E14" i="39"/>
  <c r="I14" i="39"/>
  <c r="F14" i="39"/>
  <c r="D14" i="39"/>
  <c r="GL102" i="70" l="1"/>
  <c r="GL101" i="70"/>
  <c r="GM46" i="70"/>
  <c r="D17" i="39"/>
  <c r="D15" i="39"/>
  <c r="G17" i="39"/>
  <c r="G15" i="39"/>
  <c r="F17" i="39"/>
  <c r="F15" i="39"/>
  <c r="J17" i="39"/>
  <c r="J15" i="39"/>
  <c r="I17" i="39"/>
  <c r="I15" i="39"/>
  <c r="H17" i="39"/>
  <c r="H15" i="39"/>
  <c r="E15" i="39"/>
  <c r="E17" i="39"/>
  <c r="E78" i="71" s="1"/>
  <c r="GL103" i="70" l="1"/>
  <c r="GM99" i="70"/>
  <c r="GM57" i="70"/>
  <c r="I30" i="39"/>
  <c r="I20" i="39"/>
  <c r="E82" i="71"/>
  <c r="G20" i="39"/>
  <c r="E80" i="71"/>
  <c r="G30" i="39"/>
  <c r="E81" i="71"/>
  <c r="H20" i="39"/>
  <c r="H30" i="39"/>
  <c r="J20" i="39"/>
  <c r="E83" i="71"/>
  <c r="J30" i="39"/>
  <c r="E30" i="39"/>
  <c r="E18" i="39"/>
  <c r="E20" i="39"/>
  <c r="C15" i="39"/>
  <c r="F30" i="39"/>
  <c r="F20" i="39"/>
  <c r="E79" i="71"/>
  <c r="D30" i="39"/>
  <c r="E77" i="71"/>
  <c r="D20" i="39"/>
  <c r="GM102" i="70" l="1"/>
  <c r="GM101" i="70"/>
  <c r="GN46" i="70"/>
  <c r="C20" i="39"/>
  <c r="F81" i="71"/>
  <c r="E90" i="71"/>
  <c r="E88" i="71"/>
  <c r="F79" i="71"/>
  <c r="F78" i="71"/>
  <c r="E87" i="71"/>
  <c r="E92" i="71"/>
  <c r="F83" i="71"/>
  <c r="F82" i="71"/>
  <c r="E91" i="71"/>
  <c r="F77" i="71"/>
  <c r="E86" i="71"/>
  <c r="F80" i="71"/>
  <c r="E89" i="71"/>
  <c r="GM103" i="70" l="1"/>
  <c r="GN57" i="70"/>
  <c r="GN99" i="70"/>
  <c r="G77" i="71"/>
  <c r="F86" i="71"/>
  <c r="E93" i="71"/>
  <c r="F92" i="71"/>
  <c r="G83" i="71"/>
  <c r="F88" i="71"/>
  <c r="G79" i="71"/>
  <c r="F89" i="71"/>
  <c r="G80" i="71"/>
  <c r="G82" i="71"/>
  <c r="F91" i="71"/>
  <c r="G78" i="71"/>
  <c r="F87" i="71"/>
  <c r="G81" i="71"/>
  <c r="F90" i="71"/>
  <c r="GO46" i="70" l="1"/>
  <c r="GN102" i="70"/>
  <c r="GN101" i="70"/>
  <c r="G89" i="71"/>
  <c r="H80" i="71"/>
  <c r="G92" i="71"/>
  <c r="H83" i="71"/>
  <c r="H79" i="71"/>
  <c r="G88" i="71"/>
  <c r="G87" i="71"/>
  <c r="H78" i="71"/>
  <c r="F93" i="71"/>
  <c r="H81" i="71"/>
  <c r="G90" i="71"/>
  <c r="G91" i="71"/>
  <c r="H82" i="71"/>
  <c r="G86" i="71"/>
  <c r="H77" i="71"/>
  <c r="GN103" i="70" l="1"/>
  <c r="GO57" i="70"/>
  <c r="GO99" i="70"/>
  <c r="I82" i="71"/>
  <c r="H91" i="71"/>
  <c r="I79" i="71"/>
  <c r="H88" i="71"/>
  <c r="I80" i="71"/>
  <c r="H89" i="71"/>
  <c r="G93" i="71"/>
  <c r="H92" i="71"/>
  <c r="I83" i="71"/>
  <c r="I77" i="71"/>
  <c r="H86" i="71"/>
  <c r="H90" i="71"/>
  <c r="I81" i="71"/>
  <c r="H87" i="71"/>
  <c r="I78" i="71"/>
  <c r="GO101" i="70" l="1"/>
  <c r="GO102" i="70"/>
  <c r="GP46" i="70"/>
  <c r="I87" i="71"/>
  <c r="J78" i="71"/>
  <c r="H93" i="71"/>
  <c r="I89" i="71"/>
  <c r="J80" i="71"/>
  <c r="J79" i="71"/>
  <c r="I88" i="71"/>
  <c r="J77" i="71"/>
  <c r="I86" i="71"/>
  <c r="I92" i="71"/>
  <c r="J83" i="71"/>
  <c r="J81" i="71"/>
  <c r="I90" i="71"/>
  <c r="I91" i="71"/>
  <c r="J82" i="71"/>
  <c r="GP99" i="70" l="1"/>
  <c r="GP57" i="70"/>
  <c r="GO103" i="70"/>
  <c r="K82" i="71"/>
  <c r="J91" i="71"/>
  <c r="I93" i="71"/>
  <c r="K80" i="71"/>
  <c r="J89" i="71"/>
  <c r="J88" i="71"/>
  <c r="K79" i="71"/>
  <c r="K81" i="71"/>
  <c r="J90" i="71"/>
  <c r="K77" i="71"/>
  <c r="J86" i="71"/>
  <c r="J87" i="71"/>
  <c r="K78" i="71"/>
  <c r="J92" i="71"/>
  <c r="K83" i="71"/>
  <c r="GP102" i="70" l="1"/>
  <c r="GP101" i="70"/>
  <c r="GQ46" i="70"/>
  <c r="K92" i="71"/>
  <c r="L83" i="71"/>
  <c r="K86" i="71"/>
  <c r="L77" i="71"/>
  <c r="J93" i="71"/>
  <c r="K87" i="71"/>
  <c r="L78" i="71"/>
  <c r="L79" i="71"/>
  <c r="K88" i="71"/>
  <c r="L81" i="71"/>
  <c r="K90" i="71"/>
  <c r="L80" i="71"/>
  <c r="K89" i="71"/>
  <c r="L82" i="71"/>
  <c r="K91" i="71"/>
  <c r="GP103" i="70" l="1"/>
  <c r="GQ99" i="70"/>
  <c r="GQ57" i="70"/>
  <c r="K93" i="71"/>
  <c r="L89" i="71"/>
  <c r="M80" i="71"/>
  <c r="M79" i="71"/>
  <c r="L88" i="71"/>
  <c r="M83" i="71"/>
  <c r="L92" i="71"/>
  <c r="L91" i="71"/>
  <c r="M82" i="71"/>
  <c r="L90" i="71"/>
  <c r="M81" i="71"/>
  <c r="L87" i="71"/>
  <c r="M78" i="71"/>
  <c r="M77" i="71"/>
  <c r="L86" i="71"/>
  <c r="GQ101" i="70" l="1"/>
  <c r="GQ102" i="70"/>
  <c r="GR46" i="70"/>
  <c r="L93" i="71"/>
  <c r="M91" i="71"/>
  <c r="N82" i="71"/>
  <c r="N79" i="71"/>
  <c r="M88" i="71"/>
  <c r="M90" i="71"/>
  <c r="N81" i="71"/>
  <c r="N80" i="71"/>
  <c r="M89" i="71"/>
  <c r="M87" i="71"/>
  <c r="N78" i="71"/>
  <c r="M92" i="71"/>
  <c r="N83" i="71"/>
  <c r="N77" i="71"/>
  <c r="M86" i="71"/>
  <c r="GR99" i="70" l="1"/>
  <c r="GR57" i="70"/>
  <c r="GQ103" i="70"/>
  <c r="O78" i="71"/>
  <c r="N87" i="71"/>
  <c r="O80" i="71"/>
  <c r="N89" i="71"/>
  <c r="M93" i="71"/>
  <c r="O79" i="71"/>
  <c r="N88" i="71"/>
  <c r="O77" i="71"/>
  <c r="N86" i="71"/>
  <c r="O81" i="71"/>
  <c r="N90" i="71"/>
  <c r="N91" i="71"/>
  <c r="O82" i="71"/>
  <c r="O83" i="71"/>
  <c r="N92" i="71"/>
  <c r="GR101" i="70" l="1"/>
  <c r="GR102" i="70"/>
  <c r="GS46" i="70"/>
  <c r="O91" i="71"/>
  <c r="P82" i="71"/>
  <c r="P91" i="71" s="1"/>
  <c r="N93" i="71"/>
  <c r="P77" i="71"/>
  <c r="P86" i="71" s="1"/>
  <c r="O86" i="71"/>
  <c r="P78" i="71"/>
  <c r="P87" i="71" s="1"/>
  <c r="O87" i="71"/>
  <c r="P83" i="71"/>
  <c r="P92" i="71" s="1"/>
  <c r="O92" i="71"/>
  <c r="P81" i="71"/>
  <c r="P90" i="71" s="1"/>
  <c r="O90" i="71"/>
  <c r="P79" i="71"/>
  <c r="P88" i="71" s="1"/>
  <c r="O88" i="71"/>
  <c r="O89" i="71"/>
  <c r="P80" i="71"/>
  <c r="P89" i="71" s="1"/>
  <c r="GR103" i="70" l="1"/>
  <c r="GS99" i="70"/>
  <c r="GS57" i="70"/>
  <c r="P93" i="71"/>
  <c r="O93" i="71"/>
  <c r="GS102" i="70" l="1"/>
  <c r="GS101" i="70"/>
  <c r="GS103" i="70" s="1"/>
  <c r="GT46" i="70"/>
  <c r="GT57" i="70" l="1"/>
  <c r="GT99" i="70"/>
  <c r="GT102" i="70" l="1"/>
  <c r="GT101" i="70"/>
  <c r="GT103" i="70" s="1"/>
  <c r="GU46" i="70"/>
  <c r="GU57" i="70" l="1"/>
  <c r="GU99" i="70"/>
  <c r="GU101" i="70" l="1"/>
  <c r="GU102" i="70"/>
  <c r="GV46" i="70"/>
  <c r="GV99" i="70" l="1"/>
  <c r="GV57" i="70"/>
  <c r="GU103" i="70"/>
  <c r="GV102" i="70" l="1"/>
  <c r="GV101" i="70"/>
  <c r="GW46" i="70"/>
  <c r="GV103" i="70" l="1"/>
  <c r="GW57" i="70"/>
  <c r="GW99" i="70"/>
  <c r="GW101" i="70" l="1"/>
  <c r="GW102" i="70"/>
  <c r="GX46" i="70"/>
  <c r="GX99" i="70" l="1"/>
  <c r="GX57" i="70"/>
  <c r="GW103" i="70"/>
  <c r="GX102" i="70" l="1"/>
  <c r="GX101" i="70"/>
  <c r="GX103" i="70" s="1"/>
  <c r="GY46" i="70"/>
  <c r="GY99" i="70" l="1"/>
  <c r="GY57" i="70"/>
  <c r="GY102" i="70" l="1"/>
  <c r="GY101" i="70"/>
  <c r="GY103" i="70" s="1"/>
  <c r="GZ46" i="70"/>
  <c r="GZ99" i="70" l="1"/>
  <c r="GZ57" i="70"/>
  <c r="GZ102" i="70" l="1"/>
  <c r="GZ101" i="70"/>
  <c r="GZ103" i="70" s="1"/>
  <c r="HA46" i="70"/>
  <c r="HA99" i="70" l="1"/>
  <c r="HA57" i="70"/>
  <c r="HA101" i="70" l="1"/>
  <c r="HA102" i="70"/>
  <c r="HB46" i="70"/>
  <c r="HA103" i="70" l="1"/>
  <c r="HB99" i="70"/>
  <c r="HB57" i="70"/>
  <c r="HB102" i="70" l="1"/>
  <c r="HB101" i="70"/>
  <c r="HB103" i="70" s="1"/>
  <c r="HC46" i="70"/>
  <c r="HC99" i="70" l="1"/>
  <c r="HC57" i="70"/>
  <c r="HC102" i="70" l="1"/>
  <c r="HC101" i="70"/>
  <c r="HC103" i="70" s="1"/>
  <c r="HD46" i="70"/>
  <c r="HD57" i="70" l="1"/>
  <c r="HD99" i="70"/>
  <c r="HD102" i="70" l="1"/>
  <c r="HD101" i="70"/>
  <c r="HD103" i="70" s="1"/>
  <c r="HE46" i="70"/>
  <c r="HE99" i="70" l="1"/>
  <c r="HE57" i="70"/>
  <c r="HE102" i="70" l="1"/>
  <c r="HE101" i="70"/>
  <c r="HE103" i="70" s="1"/>
  <c r="HF46" i="70"/>
  <c r="HF57" i="70" l="1"/>
  <c r="HF99" i="70"/>
  <c r="HF101" i="70" l="1"/>
  <c r="HG46" i="70"/>
  <c r="HF102" i="70"/>
  <c r="HG99" i="70" l="1"/>
  <c r="HG57" i="70"/>
  <c r="HF103" i="70"/>
  <c r="HG102" i="70" l="1"/>
  <c r="HG101" i="70"/>
  <c r="HG103" i="70" s="1"/>
  <c r="HH46" i="70"/>
  <c r="HH99" i="70" l="1"/>
  <c r="HH57" i="70"/>
  <c r="D52" i="71"/>
  <c r="C56" i="71"/>
  <c r="C61" i="71"/>
  <c r="C57" i="71"/>
  <c r="C60" i="71"/>
  <c r="C58" i="71"/>
  <c r="C59" i="71"/>
  <c r="C55" i="71"/>
  <c r="HH101" i="70" l="1"/>
  <c r="HH102" i="70"/>
  <c r="HI46" i="70"/>
  <c r="C62" i="71"/>
  <c r="D59" i="71"/>
  <c r="D55" i="71"/>
  <c r="D61" i="71"/>
  <c r="D56" i="71"/>
  <c r="D58" i="71"/>
  <c r="D60" i="71"/>
  <c r="D57" i="71"/>
  <c r="HI57" i="70" l="1"/>
  <c r="HI99" i="70"/>
  <c r="HH103" i="70"/>
  <c r="D62" i="71"/>
  <c r="HI101" i="70" l="1"/>
  <c r="HI102" i="70"/>
  <c r="HJ46" i="70"/>
  <c r="HJ99" i="70" l="1"/>
  <c r="HJ57" i="70"/>
  <c r="HI103" i="70"/>
  <c r="E19" i="69"/>
  <c r="HJ101" i="70" l="1"/>
  <c r="HJ102" i="70"/>
  <c r="HK46" i="70"/>
  <c r="HK99" i="70" l="1"/>
  <c r="HK57" i="70"/>
  <c r="HJ103" i="70"/>
  <c r="E30" i="69"/>
  <c r="C29" i="69"/>
  <c r="HK102" i="70" l="1"/>
  <c r="HK101" i="70"/>
  <c r="HK103" i="70" s="1"/>
  <c r="HL46" i="70"/>
  <c r="C18" i="69"/>
  <c r="C19" i="69" s="1"/>
  <c r="C21" i="69" s="1"/>
  <c r="D19" i="69"/>
  <c r="HL57" i="70" l="1"/>
  <c r="HL99" i="70"/>
  <c r="D30" i="69"/>
  <c r="HM46" i="70" l="1"/>
  <c r="HL101" i="70"/>
  <c r="HL102" i="70"/>
  <c r="C30" i="69"/>
  <c r="C36" i="69"/>
  <c r="C37" i="69" s="1"/>
  <c r="HL103" i="70" l="1"/>
  <c r="HM99" i="70"/>
  <c r="HM57" i="70"/>
  <c r="C23" i="39"/>
  <c r="C25" i="39" s="1"/>
  <c r="HM102" i="70" l="1"/>
  <c r="HM101" i="70"/>
  <c r="HM103" i="70" s="1"/>
  <c r="D25" i="39"/>
  <c r="F25" i="39"/>
  <c r="I25" i="39"/>
  <c r="J25" i="39"/>
  <c r="E25" i="39"/>
  <c r="G25" i="39"/>
  <c r="H25" i="39"/>
  <c r="H31" i="39" l="1"/>
  <c r="H32" i="39" s="1"/>
  <c r="H34" i="39" s="1"/>
  <c r="H26" i="39"/>
  <c r="I31" i="39"/>
  <c r="I32" i="39" s="1"/>
  <c r="I34" i="39" s="1"/>
  <c r="I26" i="39"/>
  <c r="J26" i="39"/>
  <c r="J31" i="39"/>
  <c r="J32" i="39" s="1"/>
  <c r="J34" i="39" s="1"/>
  <c r="G26" i="39"/>
  <c r="G31" i="39"/>
  <c r="G32" i="39" s="1"/>
  <c r="G34" i="39" s="1"/>
  <c r="F31" i="39"/>
  <c r="F32" i="39" s="1"/>
  <c r="F34" i="39" s="1"/>
  <c r="F26" i="39"/>
  <c r="E27" i="39"/>
  <c r="E26" i="39"/>
  <c r="E31" i="39"/>
  <c r="E32" i="39" s="1"/>
  <c r="E34" i="39" s="1"/>
  <c r="D31" i="39"/>
  <c r="E97" i="71" s="1"/>
  <c r="D26" i="39"/>
  <c r="E23" i="81" l="1"/>
  <c r="E26" i="81" s="1"/>
  <c r="E29" i="81" s="1"/>
  <c r="E30" i="81" s="1"/>
  <c r="I23" i="81"/>
  <c r="H16" i="56" s="1"/>
  <c r="D23" i="81"/>
  <c r="G23" i="81"/>
  <c r="H14" i="56" s="1"/>
  <c r="F23" i="81"/>
  <c r="H13" i="56" s="1"/>
  <c r="H23" i="81"/>
  <c r="H15" i="56" s="1"/>
  <c r="H11" i="56"/>
  <c r="D26" i="81"/>
  <c r="D29" i="81" s="1"/>
  <c r="D30" i="81" s="1"/>
  <c r="H12" i="56"/>
  <c r="C26" i="39"/>
  <c r="E35" i="39"/>
  <c r="D32" i="39"/>
  <c r="D34" i="39" s="1"/>
  <c r="F26" i="81" l="1"/>
  <c r="F29" i="81" s="1"/>
  <c r="F30" i="81" s="1"/>
  <c r="H26" i="81"/>
  <c r="H29" i="81" s="1"/>
  <c r="H30" i="81" s="1"/>
  <c r="I26" i="81"/>
  <c r="I29" i="81" s="1"/>
  <c r="I30" i="81" s="1"/>
  <c r="G26" i="81"/>
  <c r="G29" i="81" s="1"/>
  <c r="G30" i="81" s="1"/>
  <c r="C23" i="81"/>
  <c r="C26" i="81" s="1"/>
  <c r="C29" i="81" s="1"/>
  <c r="C30" i="81" s="1"/>
  <c r="D24" i="81"/>
  <c r="D27" i="81" s="1"/>
  <c r="K14" i="56"/>
  <c r="K11" i="56"/>
  <c r="K13" i="56"/>
  <c r="K15" i="56"/>
  <c r="K12" i="56"/>
  <c r="K16" i="56"/>
  <c r="J32" i="76"/>
  <c r="E98" i="71"/>
  <c r="F97" i="71"/>
  <c r="E106" i="71"/>
  <c r="E67" i="71" s="1"/>
  <c r="H10" i="56" l="1"/>
  <c r="K10" i="56" s="1"/>
  <c r="M15" i="56"/>
  <c r="T15" i="33" s="1"/>
  <c r="M13" i="56"/>
  <c r="N13" i="56" s="1"/>
  <c r="M14" i="56"/>
  <c r="T14" i="33" s="1"/>
  <c r="M16" i="56"/>
  <c r="T16" i="33" s="1"/>
  <c r="M12" i="56"/>
  <c r="T12" i="33" s="1"/>
  <c r="M11" i="56"/>
  <c r="N11" i="56" s="1"/>
  <c r="M32" i="76"/>
  <c r="J35" i="76"/>
  <c r="E99" i="71"/>
  <c r="F98" i="71"/>
  <c r="E107" i="71"/>
  <c r="E68" i="71" s="1"/>
  <c r="F106" i="71"/>
  <c r="F67" i="71" s="1"/>
  <c r="G97" i="71"/>
  <c r="M10" i="56" l="1"/>
  <c r="V12" i="33"/>
  <c r="V16" i="33"/>
  <c r="V15" i="33"/>
  <c r="V14" i="33"/>
  <c r="T13" i="33"/>
  <c r="N15" i="56"/>
  <c r="N14" i="56"/>
  <c r="N12" i="56"/>
  <c r="T11" i="33"/>
  <c r="N16" i="56"/>
  <c r="M17" i="56"/>
  <c r="N17" i="56" s="1"/>
  <c r="J36" i="76"/>
  <c r="K35" i="76"/>
  <c r="K36" i="76" s="1"/>
  <c r="K38" i="76" s="1"/>
  <c r="K39" i="76" s="1"/>
  <c r="K40" i="76" s="1"/>
  <c r="F99" i="71"/>
  <c r="E100" i="71"/>
  <c r="E108" i="71"/>
  <c r="E69" i="71" s="1"/>
  <c r="T34" i="33"/>
  <c r="T33" i="33"/>
  <c r="G106" i="71"/>
  <c r="G67" i="71" s="1"/>
  <c r="H97" i="71"/>
  <c r="G98" i="71"/>
  <c r="F107" i="71"/>
  <c r="F68" i="71" s="1"/>
  <c r="T31" i="33"/>
  <c r="T35" i="33"/>
  <c r="T32" i="33" l="1"/>
  <c r="V32" i="33" s="1"/>
  <c r="V33" i="33"/>
  <c r="V13" i="33"/>
  <c r="V35" i="33"/>
  <c r="V31" i="33"/>
  <c r="V34" i="33"/>
  <c r="V11" i="33"/>
  <c r="N10" i="56"/>
  <c r="T10" i="33"/>
  <c r="H98" i="71"/>
  <c r="G107" i="71"/>
  <c r="G68" i="71" s="1"/>
  <c r="E101" i="71"/>
  <c r="E109" i="71"/>
  <c r="E70" i="71" s="1"/>
  <c r="F100" i="71"/>
  <c r="I97" i="71"/>
  <c r="H106" i="71"/>
  <c r="H67" i="71" s="1"/>
  <c r="G99" i="71"/>
  <c r="F108" i="71"/>
  <c r="F69" i="71" s="1"/>
  <c r="V10" i="33" l="1"/>
  <c r="T23" i="33"/>
  <c r="T26" i="33" s="1"/>
  <c r="T30" i="33"/>
  <c r="H99" i="71"/>
  <c r="G108" i="71"/>
  <c r="G69" i="71" s="1"/>
  <c r="J97" i="71"/>
  <c r="I106" i="71"/>
  <c r="I67" i="71" s="1"/>
  <c r="G100" i="71"/>
  <c r="F109" i="71"/>
  <c r="F70" i="71" s="1"/>
  <c r="F101" i="71"/>
  <c r="E102" i="71"/>
  <c r="E110" i="71"/>
  <c r="E71" i="71" s="1"/>
  <c r="I98" i="71"/>
  <c r="H107" i="71"/>
  <c r="H68" i="71" s="1"/>
  <c r="V26" i="33" l="1"/>
  <c r="V23" i="33"/>
  <c r="T37" i="33"/>
  <c r="T40" i="33" s="1"/>
  <c r="V30" i="33"/>
  <c r="J106" i="71"/>
  <c r="J67" i="71" s="1"/>
  <c r="K97" i="71"/>
  <c r="E103" i="71"/>
  <c r="E111" i="71"/>
  <c r="E72" i="71" s="1"/>
  <c r="F102" i="71"/>
  <c r="I99" i="71"/>
  <c r="H108" i="71"/>
  <c r="H69" i="71" s="1"/>
  <c r="I107" i="71"/>
  <c r="I68" i="71" s="1"/>
  <c r="J98" i="71"/>
  <c r="G101" i="71"/>
  <c r="F110" i="71"/>
  <c r="F71" i="71" s="1"/>
  <c r="H100" i="71"/>
  <c r="G109" i="71"/>
  <c r="G70" i="71" s="1"/>
  <c r="V40" i="33" l="1"/>
  <c r="V37" i="33"/>
  <c r="J107" i="71"/>
  <c r="J68" i="71" s="1"/>
  <c r="K98" i="71"/>
  <c r="H101" i="71"/>
  <c r="G110" i="71"/>
  <c r="G71" i="71" s="1"/>
  <c r="F103" i="71"/>
  <c r="E112" i="71"/>
  <c r="L97" i="71"/>
  <c r="K106" i="71"/>
  <c r="K67" i="71" s="1"/>
  <c r="H109" i="71"/>
  <c r="H70" i="71" s="1"/>
  <c r="I100" i="71"/>
  <c r="I108" i="71"/>
  <c r="I69" i="71" s="1"/>
  <c r="J99" i="71"/>
  <c r="F111" i="71"/>
  <c r="F72" i="71" s="1"/>
  <c r="G102" i="71"/>
  <c r="E73" i="71" l="1"/>
  <c r="E74" i="71" s="1"/>
  <c r="E113" i="71"/>
  <c r="K107" i="71"/>
  <c r="K68" i="71" s="1"/>
  <c r="L98" i="71"/>
  <c r="J108" i="71"/>
  <c r="J69" i="71" s="1"/>
  <c r="K99" i="71"/>
  <c r="I109" i="71"/>
  <c r="I70" i="71" s="1"/>
  <c r="J100" i="71"/>
  <c r="H102" i="71"/>
  <c r="G111" i="71"/>
  <c r="G72" i="71" s="1"/>
  <c r="M97" i="71"/>
  <c r="L106" i="71"/>
  <c r="L67" i="71" s="1"/>
  <c r="G103" i="71"/>
  <c r="F112" i="71"/>
  <c r="I101" i="71"/>
  <c r="H110" i="71"/>
  <c r="H71" i="71" s="1"/>
  <c r="F73" i="71" l="1"/>
  <c r="F74" i="71" s="1"/>
  <c r="F113" i="71"/>
  <c r="G112" i="71"/>
  <c r="G73" i="71" s="1"/>
  <c r="H103" i="71"/>
  <c r="M106" i="71"/>
  <c r="M67" i="71" s="1"/>
  <c r="N97" i="71"/>
  <c r="H111" i="71"/>
  <c r="H72" i="71" s="1"/>
  <c r="I102" i="71"/>
  <c r="K100" i="71"/>
  <c r="J109" i="71"/>
  <c r="J70" i="71" s="1"/>
  <c r="L99" i="71"/>
  <c r="K108" i="71"/>
  <c r="K69" i="71" s="1"/>
  <c r="L107" i="71"/>
  <c r="L68" i="71" s="1"/>
  <c r="M98" i="71"/>
  <c r="I110" i="71"/>
  <c r="I71" i="71" s="1"/>
  <c r="J101" i="71"/>
  <c r="M99" i="71" l="1"/>
  <c r="L108" i="71"/>
  <c r="L69" i="71" s="1"/>
  <c r="L100" i="71"/>
  <c r="K109" i="71"/>
  <c r="K70" i="71" s="1"/>
  <c r="G113" i="71"/>
  <c r="M107" i="71"/>
  <c r="M68" i="71" s="1"/>
  <c r="N98" i="71"/>
  <c r="O97" i="71"/>
  <c r="N106" i="71"/>
  <c r="N67" i="71" s="1"/>
  <c r="J110" i="71"/>
  <c r="J71" i="71" s="1"/>
  <c r="K101" i="71"/>
  <c r="J102" i="71"/>
  <c r="I111" i="71"/>
  <c r="I72" i="71" s="1"/>
  <c r="H112" i="71"/>
  <c r="H73" i="71" s="1"/>
  <c r="I103" i="71"/>
  <c r="G74" i="71"/>
  <c r="K102" i="71" l="1"/>
  <c r="J111" i="71"/>
  <c r="J72" i="71" s="1"/>
  <c r="I112" i="71"/>
  <c r="I73" i="71" s="1"/>
  <c r="J103" i="71"/>
  <c r="M100" i="71"/>
  <c r="L109" i="71"/>
  <c r="L70" i="71" s="1"/>
  <c r="M108" i="71"/>
  <c r="M69" i="71" s="1"/>
  <c r="N99" i="71"/>
  <c r="H74" i="71"/>
  <c r="H113" i="71"/>
  <c r="P97" i="71"/>
  <c r="P106" i="71" s="1"/>
  <c r="P67" i="71" s="1"/>
  <c r="O106" i="71"/>
  <c r="O67" i="71" s="1"/>
  <c r="K110" i="71"/>
  <c r="K71" i="71" s="1"/>
  <c r="L101" i="71"/>
  <c r="O98" i="71"/>
  <c r="N107" i="71"/>
  <c r="N68" i="71" s="1"/>
  <c r="K111" i="71" l="1"/>
  <c r="K72" i="71" s="1"/>
  <c r="L102" i="71"/>
  <c r="O99" i="71"/>
  <c r="N108" i="71"/>
  <c r="N69" i="71" s="1"/>
  <c r="L110" i="71"/>
  <c r="L71" i="71" s="1"/>
  <c r="M101" i="71"/>
  <c r="K103" i="71"/>
  <c r="J112" i="71"/>
  <c r="P98" i="71"/>
  <c r="P107" i="71" s="1"/>
  <c r="P68" i="71" s="1"/>
  <c r="O107" i="71"/>
  <c r="O68" i="71" s="1"/>
  <c r="M109" i="71"/>
  <c r="M70" i="71" s="1"/>
  <c r="N100" i="71"/>
  <c r="I74" i="71"/>
  <c r="I113" i="71"/>
  <c r="J73" i="71" l="1"/>
  <c r="J74" i="71" s="1"/>
  <c r="J113" i="71"/>
  <c r="N101" i="71"/>
  <c r="M110" i="71"/>
  <c r="M71" i="71" s="1"/>
  <c r="M102" i="71"/>
  <c r="L111" i="71"/>
  <c r="L72" i="71" s="1"/>
  <c r="P99" i="71"/>
  <c r="P108" i="71" s="1"/>
  <c r="P69" i="71" s="1"/>
  <c r="O108" i="71"/>
  <c r="O69" i="71" s="1"/>
  <c r="O100" i="71"/>
  <c r="N109" i="71"/>
  <c r="N70" i="71" s="1"/>
  <c r="L103" i="71"/>
  <c r="K112" i="71"/>
  <c r="K73" i="71" s="1"/>
  <c r="K74" i="71" l="1"/>
  <c r="K113" i="71"/>
  <c r="O101" i="71"/>
  <c r="N110" i="71"/>
  <c r="N71" i="71" s="1"/>
  <c r="M103" i="71"/>
  <c r="L112" i="71"/>
  <c r="L73" i="71" s="1"/>
  <c r="O109" i="71"/>
  <c r="O70" i="71" s="1"/>
  <c r="P100" i="71"/>
  <c r="P109" i="71" s="1"/>
  <c r="P70" i="71" s="1"/>
  <c r="N102" i="71"/>
  <c r="M111" i="71"/>
  <c r="M72" i="71" s="1"/>
  <c r="L74" i="71" l="1"/>
  <c r="L113" i="71"/>
  <c r="O110" i="71"/>
  <c r="O71" i="71" s="1"/>
  <c r="P101" i="71"/>
  <c r="P110" i="71" s="1"/>
  <c r="P71" i="71" s="1"/>
  <c r="N103" i="71"/>
  <c r="M112" i="71"/>
  <c r="M73" i="71" s="1"/>
  <c r="N111" i="71"/>
  <c r="N72" i="71" s="1"/>
  <c r="O102" i="71"/>
  <c r="O111" i="71" l="1"/>
  <c r="O72" i="71" s="1"/>
  <c r="P102" i="71"/>
  <c r="P111" i="71" s="1"/>
  <c r="P72" i="71" s="1"/>
  <c r="N112" i="71"/>
  <c r="O103" i="71"/>
  <c r="M74" i="71"/>
  <c r="M113" i="71"/>
  <c r="N73" i="71" l="1"/>
  <c r="N74" i="71" s="1"/>
  <c r="O112" i="71"/>
  <c r="O73" i="71" s="1"/>
  <c r="P103" i="71"/>
  <c r="P112" i="71" s="1"/>
  <c r="P73" i="71" s="1"/>
  <c r="N113" i="71"/>
  <c r="O113" i="71" l="1"/>
  <c r="P74" i="71"/>
  <c r="P113" i="71"/>
  <c r="O74" i="71"/>
  <c r="E56" i="71" l="1"/>
  <c r="E57" i="71"/>
  <c r="E60" i="71"/>
  <c r="F52" i="71"/>
  <c r="E61" i="71"/>
  <c r="E55" i="71"/>
  <c r="E58" i="71"/>
  <c r="E59" i="71"/>
  <c r="F57" i="71" l="1"/>
  <c r="F60" i="71"/>
  <c r="F58" i="71"/>
  <c r="F56" i="71"/>
  <c r="F61" i="71"/>
  <c r="F55" i="71"/>
  <c r="F59" i="71"/>
  <c r="G52" i="71"/>
  <c r="E62" i="71"/>
  <c r="E42" i="71"/>
  <c r="F30" i="71"/>
  <c r="F42" i="71" l="1"/>
  <c r="G30" i="71"/>
  <c r="F26" i="71"/>
  <c r="E38" i="71"/>
  <c r="F62" i="71"/>
  <c r="E41" i="71"/>
  <c r="F29" i="71"/>
  <c r="G58" i="71"/>
  <c r="G59" i="71"/>
  <c r="H52" i="71"/>
  <c r="G56" i="71"/>
  <c r="G55" i="71"/>
  <c r="G60" i="71"/>
  <c r="G61" i="71"/>
  <c r="G57" i="71"/>
  <c r="F28" i="71"/>
  <c r="E40" i="71"/>
  <c r="E39" i="71" l="1"/>
  <c r="F27" i="71"/>
  <c r="I52" i="71"/>
  <c r="H60" i="71"/>
  <c r="H58" i="71"/>
  <c r="H55" i="71"/>
  <c r="H57" i="71"/>
  <c r="H59" i="71"/>
  <c r="H56" i="71"/>
  <c r="H61" i="71"/>
  <c r="G42" i="71"/>
  <c r="H30" i="71"/>
  <c r="F40" i="71"/>
  <c r="G28" i="71"/>
  <c r="G62" i="71"/>
  <c r="F41" i="71"/>
  <c r="G29" i="71"/>
  <c r="F38" i="71"/>
  <c r="G26" i="71"/>
  <c r="F24" i="71"/>
  <c r="E36" i="71"/>
  <c r="E48" i="71" s="1"/>
  <c r="F25" i="71"/>
  <c r="E37" i="71"/>
  <c r="H62" i="71" l="1"/>
  <c r="G38" i="71"/>
  <c r="H26" i="71"/>
  <c r="H29" i="71"/>
  <c r="G41" i="71"/>
  <c r="I58" i="71"/>
  <c r="J52" i="71"/>
  <c r="I59" i="71"/>
  <c r="I55" i="71"/>
  <c r="I60" i="71"/>
  <c r="I56" i="71"/>
  <c r="I57" i="71"/>
  <c r="I61" i="71"/>
  <c r="F36" i="71"/>
  <c r="G24" i="71"/>
  <c r="H28" i="71"/>
  <c r="G40" i="71"/>
  <c r="G27" i="71"/>
  <c r="F39" i="71"/>
  <c r="F37" i="71"/>
  <c r="G25" i="71"/>
  <c r="H42" i="71"/>
  <c r="I30" i="71"/>
  <c r="I62" i="71" l="1"/>
  <c r="G36" i="71"/>
  <c r="H24" i="71"/>
  <c r="J60" i="71"/>
  <c r="J55" i="71"/>
  <c r="J59" i="71"/>
  <c r="J56" i="71"/>
  <c r="K52" i="71"/>
  <c r="J61" i="71"/>
  <c r="J57" i="71"/>
  <c r="J58" i="71"/>
  <c r="H25" i="71"/>
  <c r="G37" i="71"/>
  <c r="G35" i="76"/>
  <c r="M31" i="76"/>
  <c r="M35" i="76" s="1"/>
  <c r="H40" i="71"/>
  <c r="I28" i="71"/>
  <c r="I29" i="71"/>
  <c r="H41" i="71"/>
  <c r="I26" i="71"/>
  <c r="H38" i="71"/>
  <c r="I42" i="71"/>
  <c r="J30" i="71"/>
  <c r="H27" i="71"/>
  <c r="G39" i="71"/>
  <c r="F48" i="71"/>
  <c r="I38" i="71" l="1"/>
  <c r="J26" i="71"/>
  <c r="I40" i="71"/>
  <c r="J28" i="71"/>
  <c r="J62" i="71"/>
  <c r="H39" i="71"/>
  <c r="I27" i="71"/>
  <c r="I25" i="71"/>
  <c r="H37" i="71"/>
  <c r="K56" i="71"/>
  <c r="L52" i="71"/>
  <c r="K58" i="71"/>
  <c r="K59" i="71"/>
  <c r="K60" i="71"/>
  <c r="K61" i="71"/>
  <c r="K57" i="71"/>
  <c r="K55" i="71"/>
  <c r="K30" i="71"/>
  <c r="J42" i="71"/>
  <c r="N35" i="76"/>
  <c r="N36" i="76" s="1"/>
  <c r="N38" i="76" s="1"/>
  <c r="N39" i="76" s="1"/>
  <c r="N40" i="76" s="1"/>
  <c r="M36" i="76"/>
  <c r="H36" i="71"/>
  <c r="I24" i="71"/>
  <c r="I41" i="71"/>
  <c r="J29" i="71"/>
  <c r="H35" i="76"/>
  <c r="H36" i="76" s="1"/>
  <c r="H38" i="76" s="1"/>
  <c r="H39" i="76" s="1"/>
  <c r="H40" i="76" s="1"/>
  <c r="G36" i="76"/>
  <c r="G48" i="71"/>
  <c r="H48" i="71" l="1"/>
  <c r="J41" i="71"/>
  <c r="K29" i="71"/>
  <c r="K28" i="71"/>
  <c r="J40" i="71"/>
  <c r="J38" i="71"/>
  <c r="K26" i="71"/>
  <c r="K42" i="71"/>
  <c r="L30" i="71"/>
  <c r="J25" i="71"/>
  <c r="I37" i="71"/>
  <c r="M52" i="71"/>
  <c r="L57" i="71"/>
  <c r="L59" i="71"/>
  <c r="L60" i="71"/>
  <c r="L58" i="71"/>
  <c r="L55" i="71"/>
  <c r="L61" i="71"/>
  <c r="L56" i="71"/>
  <c r="J27" i="71"/>
  <c r="I39" i="71"/>
  <c r="J24" i="71"/>
  <c r="I36" i="71"/>
  <c r="K62" i="71"/>
  <c r="J39" i="71" l="1"/>
  <c r="K27" i="71"/>
  <c r="M58" i="71"/>
  <c r="M57" i="71"/>
  <c r="M60" i="71"/>
  <c r="M56" i="71"/>
  <c r="M55" i="71"/>
  <c r="M59" i="71"/>
  <c r="M61" i="71"/>
  <c r="N52" i="71"/>
  <c r="I48" i="71"/>
  <c r="L42" i="71"/>
  <c r="M30" i="71"/>
  <c r="K25" i="71"/>
  <c r="J37" i="71"/>
  <c r="K24" i="71"/>
  <c r="J36" i="71"/>
  <c r="K40" i="71"/>
  <c r="L28" i="71"/>
  <c r="L29" i="71"/>
  <c r="K41" i="71"/>
  <c r="L62" i="71"/>
  <c r="L26" i="71"/>
  <c r="K38" i="71"/>
  <c r="M29" i="71" l="1"/>
  <c r="L41" i="71"/>
  <c r="M62" i="71"/>
  <c r="L24" i="71"/>
  <c r="K36" i="71"/>
  <c r="L38" i="71"/>
  <c r="M26" i="71"/>
  <c r="K37" i="71"/>
  <c r="L25" i="71"/>
  <c r="N55" i="71"/>
  <c r="O52" i="71"/>
  <c r="N61" i="71"/>
  <c r="N57" i="71"/>
  <c r="N56" i="71"/>
  <c r="N58" i="71"/>
  <c r="N60" i="71"/>
  <c r="N59" i="71"/>
  <c r="L27" i="71"/>
  <c r="K39" i="71"/>
  <c r="L40" i="71"/>
  <c r="M28" i="71"/>
  <c r="J48" i="71"/>
  <c r="N30" i="71"/>
  <c r="M42" i="71"/>
  <c r="P52" i="71" l="1"/>
  <c r="O55" i="71"/>
  <c r="O60" i="71"/>
  <c r="O57" i="71"/>
  <c r="O58" i="71"/>
  <c r="O56" i="71"/>
  <c r="O59" i="71"/>
  <c r="O61" i="71"/>
  <c r="M38" i="71"/>
  <c r="N26" i="71"/>
  <c r="L36" i="71"/>
  <c r="M24" i="71"/>
  <c r="O30" i="71"/>
  <c r="N42" i="71"/>
  <c r="L39" i="71"/>
  <c r="M27" i="71"/>
  <c r="N62" i="71"/>
  <c r="N28" i="71"/>
  <c r="M40" i="71"/>
  <c r="M25" i="71"/>
  <c r="L37" i="71"/>
  <c r="K48" i="71"/>
  <c r="N29" i="71"/>
  <c r="M41" i="71"/>
  <c r="O28" i="71" l="1"/>
  <c r="N40" i="71"/>
  <c r="P30" i="71"/>
  <c r="P42" i="71" s="1"/>
  <c r="O42" i="71"/>
  <c r="N25" i="71"/>
  <c r="M37" i="71"/>
  <c r="N38" i="71"/>
  <c r="O26" i="71"/>
  <c r="O62" i="71"/>
  <c r="N41" i="71"/>
  <c r="O29" i="71"/>
  <c r="N27" i="71"/>
  <c r="M39" i="71"/>
  <c r="M36" i="71"/>
  <c r="M48" i="71" s="1"/>
  <c r="N24" i="71"/>
  <c r="L48" i="71"/>
  <c r="P60" i="71"/>
  <c r="P61" i="71"/>
  <c r="P55" i="71"/>
  <c r="P57" i="71"/>
  <c r="P58" i="71"/>
  <c r="P56" i="71"/>
  <c r="P59" i="71"/>
  <c r="N39" i="71" l="1"/>
  <c r="O27" i="71"/>
  <c r="P26" i="71"/>
  <c r="P38" i="71" s="1"/>
  <c r="O38" i="71"/>
  <c r="P62" i="71"/>
  <c r="N36" i="71"/>
  <c r="N48" i="71" s="1"/>
  <c r="O24" i="71"/>
  <c r="O41" i="71"/>
  <c r="P29" i="71"/>
  <c r="P41" i="71" s="1"/>
  <c r="N37" i="71"/>
  <c r="O25" i="71"/>
  <c r="O40" i="71"/>
  <c r="P28" i="71"/>
  <c r="P40" i="71" s="1"/>
  <c r="P27" i="71" l="1"/>
  <c r="P39" i="71" s="1"/>
  <c r="O39" i="71"/>
  <c r="O37" i="71"/>
  <c r="P25" i="71"/>
  <c r="P37" i="71" s="1"/>
  <c r="P24" i="71"/>
  <c r="P36" i="71" s="1"/>
  <c r="O36" i="71"/>
  <c r="O48" i="71" l="1"/>
  <c r="P48" i="71"/>
  <c r="W11" i="33" l="1"/>
  <c r="U11" i="33"/>
  <c r="S31" i="33" l="1"/>
  <c r="W12" i="33"/>
  <c r="U12" i="33"/>
  <c r="W15" i="33"/>
  <c r="U15" i="33"/>
  <c r="S34" i="33"/>
  <c r="U16" i="33"/>
  <c r="S35" i="33"/>
  <c r="W16" i="33"/>
  <c r="S32" i="33"/>
  <c r="W13" i="33"/>
  <c r="U13" i="33"/>
  <c r="S33" i="33"/>
  <c r="U14" i="33"/>
  <c r="W14" i="33"/>
  <c r="W35" i="33" l="1"/>
  <c r="U35" i="33"/>
  <c r="U32" i="33"/>
  <c r="W32" i="33"/>
  <c r="U34" i="33"/>
  <c r="W34" i="33"/>
  <c r="U10" i="33"/>
  <c r="S23" i="33"/>
  <c r="W10" i="33"/>
  <c r="S30" i="33"/>
  <c r="W33" i="33"/>
  <c r="U33" i="33"/>
  <c r="U31" i="33"/>
  <c r="W31" i="33"/>
  <c r="S26" i="33" l="1"/>
  <c r="U23" i="33"/>
  <c r="W23" i="33"/>
  <c r="S37" i="33"/>
  <c r="U30" i="33"/>
  <c r="W30" i="33"/>
  <c r="S40" i="33" l="1"/>
  <c r="U37" i="33"/>
  <c r="W37" i="33"/>
  <c r="U26" i="33"/>
  <c r="W26" i="33"/>
  <c r="U40" i="33" l="1"/>
  <c r="W40" i="33"/>
</calcChain>
</file>

<file path=xl/comments1.xml><?xml version="1.0" encoding="utf-8"?>
<comments xmlns="http://schemas.openxmlformats.org/spreadsheetml/2006/main">
  <authors>
    <author>Janet Phelps</author>
    <author>jphelp</author>
    <author>Puget Sound Energy</author>
  </authors>
  <commentList>
    <comment ref="AE6" authorId="0" shapeId="0">
      <text>
        <r>
          <rPr>
            <b/>
            <sz val="8"/>
            <color indexed="81"/>
            <rFont val="Tahoma"/>
            <family val="2"/>
          </rPr>
          <t>Janet Phelps:</t>
        </r>
        <r>
          <rPr>
            <sz val="8"/>
            <color indexed="81"/>
            <rFont val="Tahoma"/>
            <family val="2"/>
          </rPr>
          <t xml:space="preserve">
October 03 transfer of combined account between demand and commodity assumed at beginning of period. (06/05)</t>
        </r>
      </text>
    </comment>
    <comment ref="AE7" authorId="0" shapeId="0">
      <text>
        <r>
          <rPr>
            <b/>
            <sz val="8"/>
            <color indexed="81"/>
            <rFont val="Tahoma"/>
            <family val="2"/>
          </rPr>
          <t>Janet Phelps:</t>
        </r>
        <r>
          <rPr>
            <sz val="8"/>
            <color indexed="81"/>
            <rFont val="Tahoma"/>
            <family val="2"/>
          </rPr>
          <t xml:space="preserve">
</t>
        </r>
      </text>
    </comment>
    <comment ref="B8" authorId="0" shapeId="0">
      <text>
        <r>
          <rPr>
            <b/>
            <sz val="8"/>
            <color indexed="81"/>
            <rFont val="Tahoma"/>
            <family val="2"/>
          </rPr>
          <t>Janet Phelps:</t>
        </r>
        <r>
          <rPr>
            <sz val="8"/>
            <color indexed="81"/>
            <rFont val="Tahoma"/>
            <family val="2"/>
          </rPr>
          <t xml:space="preserve">
Negative amortization numbers are over collections and positive numbers are under collections.  I.e., if the Schedule 106 rate is positive, the revenue shows up here as negative and vice versa. (07/05)</t>
        </r>
      </text>
    </comment>
    <comment ref="AX8" authorId="0" shapeId="0">
      <text>
        <r>
          <rPr>
            <b/>
            <sz val="8"/>
            <color indexed="81"/>
            <rFont val="Tahoma"/>
            <family val="2"/>
          </rPr>
          <t>Janet Phelps:</t>
        </r>
        <r>
          <rPr>
            <sz val="8"/>
            <color indexed="81"/>
            <rFont val="Tahoma"/>
            <family val="2"/>
          </rPr>
          <t xml:space="preserve">
191 account balances and activity are located at J/GrpRates/Public/GASRECON/02GASCST.xls/191 accounts. (06/05)</t>
        </r>
      </text>
    </comment>
    <comment ref="AE15" authorId="0" shapeId="0">
      <text>
        <r>
          <rPr>
            <b/>
            <sz val="8"/>
            <color indexed="81"/>
            <rFont val="Tahoma"/>
            <family val="2"/>
          </rPr>
          <t>Janet Phelps:</t>
        </r>
        <r>
          <rPr>
            <sz val="8"/>
            <color indexed="81"/>
            <rFont val="Tahoma"/>
            <family val="2"/>
          </rPr>
          <t xml:space="preserve">
October 03 transfer of combined account between demand and commodity assumed at beginning of period. (06/05)</t>
        </r>
      </text>
    </comment>
    <comment ref="BH19" authorId="1" shapeId="0">
      <text>
        <r>
          <rPr>
            <b/>
            <sz val="8"/>
            <color indexed="81"/>
            <rFont val="Tahoma"/>
            <family val="2"/>
          </rPr>
          <t>jphelp:</t>
        </r>
        <r>
          <rPr>
            <sz val="8"/>
            <color indexed="81"/>
            <rFont val="Tahoma"/>
            <family val="2"/>
          </rPr>
          <t xml:space="preserve">
5.77% interest rate is FERC rate published for determination of refund purposes on its web site.
http://www.ferc.gov/legal/acct-matts/interest-rates.asp  (06/05)</t>
        </r>
      </text>
    </comment>
    <comment ref="C23" authorId="2" shapeId="0">
      <text>
        <r>
          <rPr>
            <b/>
            <sz val="9"/>
            <color indexed="81"/>
            <rFont val="Tahoma"/>
            <family val="2"/>
          </rPr>
          <t>Puget Sound Energy:</t>
        </r>
        <r>
          <rPr>
            <sz val="9"/>
            <color indexed="81"/>
            <rFont val="Tahoma"/>
            <family val="2"/>
          </rPr>
          <t xml:space="preserve">
old account
</t>
        </r>
      </text>
    </comment>
    <comment ref="C24" authorId="2" shapeId="0">
      <text>
        <r>
          <rPr>
            <b/>
            <sz val="9"/>
            <color indexed="81"/>
            <rFont val="Tahoma"/>
            <family val="2"/>
          </rPr>
          <t>Puget Sound Energy:</t>
        </r>
        <r>
          <rPr>
            <sz val="9"/>
            <color indexed="81"/>
            <rFont val="Tahoma"/>
            <family val="2"/>
          </rPr>
          <t xml:space="preserve">
new account as of 2019</t>
        </r>
      </text>
    </comment>
    <comment ref="AZ86" authorId="0" shapeId="0">
      <text>
        <r>
          <rPr>
            <b/>
            <sz val="8"/>
            <color indexed="81"/>
            <rFont val="Tahoma"/>
            <family val="2"/>
          </rPr>
          <t>Janet Phelps:</t>
        </r>
        <r>
          <rPr>
            <sz val="8"/>
            <color indexed="81"/>
            <rFont val="Tahoma"/>
            <family val="2"/>
          </rPr>
          <t xml:space="preserve">
5.77% interest rate is FERC rate published for determination of refund purposes on its web site.
http://www.ferc.gov/legal/acct-matts/interest-rates.asp  (06/05)</t>
        </r>
      </text>
    </comment>
  </commentList>
</comments>
</file>

<file path=xl/comments2.xml><?xml version="1.0" encoding="utf-8"?>
<comments xmlns="http://schemas.openxmlformats.org/spreadsheetml/2006/main">
  <authors>
    <author>Janet Phelps</author>
  </authors>
  <commentList>
    <comment ref="C16" authorId="0" shapeId="0">
      <text>
        <r>
          <rPr>
            <b/>
            <sz val="8"/>
            <color indexed="81"/>
            <rFont val="Tahoma"/>
            <family val="2"/>
          </rPr>
          <t>PSE
Elena Zakharova:</t>
        </r>
        <r>
          <rPr>
            <sz val="8"/>
            <color indexed="81"/>
            <rFont val="Tahoma"/>
            <family val="2"/>
          </rPr>
          <t xml:space="preserve">
The Contracted Demands for schedule 41,85,86,87 are provided by Energy Accounting in the Gas Cost file.  It is the actual demand the customers were billed. Amounts are the average of the June 2019 through August 2019 period. 
</t>
        </r>
      </text>
    </comment>
  </commentList>
</comments>
</file>

<file path=xl/sharedStrings.xml><?xml version="1.0" encoding="utf-8"?>
<sst xmlns="http://schemas.openxmlformats.org/spreadsheetml/2006/main" count="896" uniqueCount="406">
  <si>
    <t>Rate</t>
  </si>
  <si>
    <t>Sales</t>
  </si>
  <si>
    <t>Demand</t>
  </si>
  <si>
    <t>Total</t>
  </si>
  <si>
    <t>Schedule</t>
  </si>
  <si>
    <t>Puget Sound Energy</t>
  </si>
  <si>
    <t>Line</t>
  </si>
  <si>
    <t>Residential</t>
  </si>
  <si>
    <t>Commercial and Industrial</t>
  </si>
  <si>
    <t>Large Volume</t>
  </si>
  <si>
    <t>Rates</t>
  </si>
  <si>
    <t>Change</t>
  </si>
  <si>
    <t>Commercial &amp; Industrial</t>
  </si>
  <si>
    <t>Average</t>
  </si>
  <si>
    <t>Schedule:</t>
  </si>
  <si>
    <t>Annual Sales:</t>
  </si>
  <si>
    <t>Total Sales</t>
  </si>
  <si>
    <t>Description</t>
  </si>
  <si>
    <t>Revenue Under Proposed Rates</t>
  </si>
  <si>
    <t>Revenue</t>
  </si>
  <si>
    <t>Calculation of Amortization Demand Rates</t>
  </si>
  <si>
    <t>Calculation of Amortization Commodity Rates</t>
  </si>
  <si>
    <t>Projected Annual Commodity Balance</t>
  </si>
  <si>
    <t>Total Proposed Amortization Rates</t>
  </si>
  <si>
    <t>Calculation of Proposed Schedule 106 Rates</t>
  </si>
  <si>
    <t>Current</t>
  </si>
  <si>
    <t>Proposed</t>
  </si>
  <si>
    <t>Volume (therms)</t>
  </si>
  <si>
    <t>Rate Sch</t>
  </si>
  <si>
    <t>Projected Sales Volume by Month (Therms)</t>
  </si>
  <si>
    <t>Revenue Adjustment Factor (RAF)</t>
  </si>
  <si>
    <t>Volume</t>
  </si>
  <si>
    <t>Rate Class</t>
  </si>
  <si>
    <t>A</t>
  </si>
  <si>
    <t>B</t>
  </si>
  <si>
    <t>C</t>
  </si>
  <si>
    <t>H</t>
  </si>
  <si>
    <t>Interruptible (85)</t>
  </si>
  <si>
    <t>Interruptible</t>
  </si>
  <si>
    <t>Transportation</t>
  </si>
  <si>
    <t>Subtotal</t>
  </si>
  <si>
    <t>Forecasted Sales Volumes and Customer Counts</t>
  </si>
  <si>
    <t>Number of Customers by Month</t>
  </si>
  <si>
    <t>16 (1)</t>
  </si>
  <si>
    <t>(1) Number of mantles</t>
  </si>
  <si>
    <t>41T</t>
  </si>
  <si>
    <t>85T</t>
  </si>
  <si>
    <t>Limited Interruptible</t>
  </si>
  <si>
    <t>86T</t>
  </si>
  <si>
    <t>87T</t>
  </si>
  <si>
    <t>Forecasted</t>
  </si>
  <si>
    <t>Volume (Therms)</t>
  </si>
  <si>
    <t>Puget Sound Energy - Gas</t>
  </si>
  <si>
    <t>Summary of Gas Cost Allocation</t>
  </si>
  <si>
    <t>Compliance Filing Test Year With Gas</t>
  </si>
  <si>
    <t>Line No.</t>
  </si>
  <si>
    <t>Residential (16,23,53)</t>
  </si>
  <si>
    <t>Large Volume (41)</t>
  </si>
  <si>
    <t>Limited Interruptible (86)</t>
  </si>
  <si>
    <t>Non-Exclusive Interruptible (87)</t>
  </si>
  <si>
    <t>Gas Costs</t>
  </si>
  <si>
    <t>Variable</t>
  </si>
  <si>
    <t>Total sales volume</t>
  </si>
  <si>
    <t>Demand unit cost (All Schedules)</t>
  </si>
  <si>
    <t>Unit Demand Costs from Cost Study (1)</t>
  </si>
  <si>
    <t>Proposed Total Demand Amortization Revenue</t>
  </si>
  <si>
    <t>Estimated PGA Revenue Under Cost of Service Rates (line 1 x line 3)</t>
  </si>
  <si>
    <t>Total Forecasted</t>
  </si>
  <si>
    <t>Margin</t>
  </si>
  <si>
    <t>Margin Rate</t>
  </si>
  <si>
    <t>$/Therm</t>
  </si>
  <si>
    <t>Margin Revenue</t>
  </si>
  <si>
    <t>D</t>
  </si>
  <si>
    <t xml:space="preserve">F </t>
  </si>
  <si>
    <t>I</t>
  </si>
  <si>
    <t>J</t>
  </si>
  <si>
    <t>K</t>
  </si>
  <si>
    <t>L</t>
  </si>
  <si>
    <t>M</t>
  </si>
  <si>
    <t>N</t>
  </si>
  <si>
    <t>O</t>
  </si>
  <si>
    <t>P</t>
  </si>
  <si>
    <t>Q</t>
  </si>
  <si>
    <t>23,53</t>
  </si>
  <si>
    <t>Residential Gas Lights</t>
  </si>
  <si>
    <t>Non-exclusive Interruptible</t>
  </si>
  <si>
    <t>Commercial &amp; Industrial Transportation</t>
  </si>
  <si>
    <t>31T</t>
  </si>
  <si>
    <t>Large Volume Transportation</t>
  </si>
  <si>
    <t>Interruptible Transportation</t>
  </si>
  <si>
    <t>Limited Interruptible Transportation</t>
  </si>
  <si>
    <t>Non-exclusive Interruptible Transportation</t>
  </si>
  <si>
    <t>Contracts</t>
  </si>
  <si>
    <t>By Customer Class</t>
  </si>
  <si>
    <t>Commercial &amp; industrial (31,31T)</t>
  </si>
  <si>
    <t>Large volume (41,41T)</t>
  </si>
  <si>
    <t>Interruptible (85,85T)</t>
  </si>
  <si>
    <t>Limited interruptible (86,86T)</t>
  </si>
  <si>
    <t>Non exclusive interruptible (87,87T)</t>
  </si>
  <si>
    <t>Percent of Total Demand Balance</t>
  </si>
  <si>
    <t>Proposed Demand Amortization Rates (line 4 / line 1)</t>
  </si>
  <si>
    <t>Proposed Schedule 16 rate per Mantle (line 6 x 19)</t>
  </si>
  <si>
    <t>Proposed Commodity Rates (line 9 / line 10)</t>
  </si>
  <si>
    <t>Schedule 16 Rate per Mantle (line 11 x 19)</t>
  </si>
  <si>
    <t>Proposed Demand Amortization Rates (line 6)</t>
  </si>
  <si>
    <t>Proposed Commodity Amortization Rates (line 11)</t>
  </si>
  <si>
    <t>Schedule 16 Rate per Mantle (line 18 x 19)</t>
  </si>
  <si>
    <t>Allocation and Transfer of Amortization Balances</t>
  </si>
  <si>
    <t>Estimated Demand Amortization Balance</t>
  </si>
  <si>
    <t>Estimated Commodity Amortization Balance</t>
  </si>
  <si>
    <t>Estimated Total Amortization Balance</t>
  </si>
  <si>
    <t>Interest</t>
  </si>
  <si>
    <t>Current Balance</t>
  </si>
  <si>
    <t>Estimated Demand Balance</t>
  </si>
  <si>
    <t>Estimated Commodity Balance</t>
  </si>
  <si>
    <t>Estimated Current Period Balance</t>
  </si>
  <si>
    <t>Net Under (Over) Collection (Line 3 + Line 6)</t>
  </si>
  <si>
    <t>Transfer from Current and Interest Accounts to Amortization Accounts</t>
  </si>
  <si>
    <t xml:space="preserve">Commodity </t>
  </si>
  <si>
    <t>Demand (line 1 + line 9)</t>
  </si>
  <si>
    <t>Commodity (line 2 + line 10)</t>
  </si>
  <si>
    <t>Average Monthly</t>
  </si>
  <si>
    <t>Balance</t>
  </si>
  <si>
    <t>Ending Balance</t>
  </si>
  <si>
    <t>Current Demand Balance</t>
  </si>
  <si>
    <t>Current Commodity Balance</t>
  </si>
  <si>
    <t>Total 191 Balance</t>
  </si>
  <si>
    <t>Actual Jun-05</t>
  </si>
  <si>
    <t>Actual Jul-05</t>
  </si>
  <si>
    <t>Actual Aug-05</t>
  </si>
  <si>
    <t>Actual Sept-05</t>
  </si>
  <si>
    <t>Actual Oct-05</t>
  </si>
  <si>
    <t>Actual Nov-05</t>
  </si>
  <si>
    <t>Actual Dec-05</t>
  </si>
  <si>
    <t>Actual Jan-06</t>
  </si>
  <si>
    <t>Actual Feb-06</t>
  </si>
  <si>
    <t>Actual Mar-06</t>
  </si>
  <si>
    <t>Actual Apr-06</t>
  </si>
  <si>
    <t>Actual May-06</t>
  </si>
  <si>
    <t>Actual June-06</t>
  </si>
  <si>
    <t>Actual  July-06</t>
  </si>
  <si>
    <t>Actual Aug-06</t>
  </si>
  <si>
    <t>Actual Sept-06</t>
  </si>
  <si>
    <t>Actual Oct-06</t>
  </si>
  <si>
    <t>Actual   Nov-06</t>
  </si>
  <si>
    <t>Actual Dec-06</t>
  </si>
  <si>
    <t>Actual Jan-07</t>
  </si>
  <si>
    <t>Actual Feb-07</t>
  </si>
  <si>
    <t>Actual Mar-07</t>
  </si>
  <si>
    <t>Actual Apr-07</t>
  </si>
  <si>
    <t>Actual May-07</t>
  </si>
  <si>
    <t>Actual Jun-07</t>
  </si>
  <si>
    <t>Actual July-07</t>
  </si>
  <si>
    <t>Actual Aug-07</t>
  </si>
  <si>
    <t>Actual Sept-07</t>
  </si>
  <si>
    <t>Actual  Oct-07</t>
  </si>
  <si>
    <t>Actual  Nov-07</t>
  </si>
  <si>
    <t>Actual  Dec-07</t>
  </si>
  <si>
    <t>Actual  Jan-08</t>
  </si>
  <si>
    <t>Actual  Feb-08</t>
  </si>
  <si>
    <t>Actual  Mar-08</t>
  </si>
  <si>
    <t>Actual  Apr-08</t>
  </si>
  <si>
    <t>Actual May-08</t>
  </si>
  <si>
    <t>Actual Jun-08</t>
  </si>
  <si>
    <t>Actual Jul-08</t>
  </si>
  <si>
    <t>Projected Aug-08</t>
  </si>
  <si>
    <t>Projected Sept-08</t>
  </si>
  <si>
    <t>Actual</t>
  </si>
  <si>
    <t xml:space="preserve">Actual </t>
  </si>
  <si>
    <t>Projected</t>
  </si>
  <si>
    <t>Acct No.</t>
  </si>
  <si>
    <t>Demand Surcharge/Refund Amortization</t>
  </si>
  <si>
    <t>Beginning</t>
  </si>
  <si>
    <t>Transfer Deferral Amounts to Surcharge/Refund Account</t>
  </si>
  <si>
    <t>Refund (Surcharge) Amortization</t>
  </si>
  <si>
    <t>Migration Credit</t>
  </si>
  <si>
    <t>Total Month</t>
  </si>
  <si>
    <t>Ending</t>
  </si>
  <si>
    <t>Commodity Surcharge/Refund Amortization</t>
  </si>
  <si>
    <t>Transfer Combined Acct between Demand and Commodity</t>
  </si>
  <si>
    <t xml:space="preserve">Adjust PGA Refund/Surcharge </t>
  </si>
  <si>
    <t>Surcharge/Refund Amortization</t>
  </si>
  <si>
    <t>Total Surcharge/Refund Amortization</t>
  </si>
  <si>
    <t>Wire Deposit 8/31/01 - NW Pipeline</t>
  </si>
  <si>
    <t>Wire Deposit 9/10/01 - NW Pipeline</t>
  </si>
  <si>
    <t>Correct PGA surcharge/refund amortization 11/99 - 8/01</t>
  </si>
  <si>
    <t>Adj NWP demand contract 121293</t>
  </si>
  <si>
    <t>Correct 5/95 - 8/02 contract demand deferral</t>
  </si>
  <si>
    <t>Current Demand Deferral</t>
  </si>
  <si>
    <t>Adjust PGA Deferral for Everett Delta Revenue from Nov 08 through May 09</t>
  </si>
  <si>
    <t>PSE Deferral</t>
  </si>
  <si>
    <t>WNG-CAP Deferral</t>
  </si>
  <si>
    <t>PGA Incentive</t>
  </si>
  <si>
    <t>Current Commodity Deferral</t>
  </si>
  <si>
    <t>Refund of B&amp;O Taxes on Off System Sales</t>
  </si>
  <si>
    <t>Adjust Commodity Deferral</t>
  </si>
  <si>
    <t>Transfer Deferral Amounts to Gas Conservation Account UG-120291</t>
  </si>
  <si>
    <t>Interest on Demand Deferral</t>
  </si>
  <si>
    <t>Adjust PGA Interest for Everett Delta Revenue from Nov 08 through May 09</t>
  </si>
  <si>
    <t>Activity (19100012)</t>
  </si>
  <si>
    <t>Interest on Commodity Deferral</t>
  </si>
  <si>
    <t>Activity (19100022)</t>
  </si>
  <si>
    <t>Total 191</t>
  </si>
  <si>
    <t>Less Amount Being Amortized</t>
  </si>
  <si>
    <t>Current Period Under (Over) Recovered</t>
  </si>
  <si>
    <t>Estimated Revenue from 101 and 106 Rates</t>
  </si>
  <si>
    <t>Therm Volumes (Including Unbilled)</t>
  </si>
  <si>
    <t xml:space="preserve">23 - Res. General Service </t>
  </si>
  <si>
    <t>16 - Gas Lighting Service</t>
  </si>
  <si>
    <t xml:space="preserve">31 - Comm. &amp; Ind. General Service </t>
  </si>
  <si>
    <t xml:space="preserve">41 - Lg. Volume High Load Factor </t>
  </si>
  <si>
    <t xml:space="preserve">85 - Interruptible Gas Service </t>
  </si>
  <si>
    <t xml:space="preserve">86 - Limited Interruptible Gas Service </t>
  </si>
  <si>
    <t xml:space="preserve">87 - Non-Exclusive Interruptible Service </t>
  </si>
  <si>
    <t xml:space="preserve">Transportation </t>
  </si>
  <si>
    <t>Schedule 41 Gas Supply Demand</t>
  </si>
  <si>
    <t>RS 85 Firm Contract Demand</t>
  </si>
  <si>
    <t>RS 86 Firm Contract Demand</t>
  </si>
  <si>
    <t>RS 87 Firm Contract Demand</t>
  </si>
  <si>
    <t>DEMAND (Schedule 101)</t>
  </si>
  <si>
    <t>Demand Recovery Rates (Schedule 101)</t>
  </si>
  <si>
    <t>RS 85,86,87 Firm CD</t>
  </si>
  <si>
    <t>Transportation (Balancing)</t>
  </si>
  <si>
    <t>Recoveries of Demand Costs</t>
  </si>
  <si>
    <t>RS 85 Firm CD</t>
  </si>
  <si>
    <t>RS 86 Firm CD</t>
  </si>
  <si>
    <t>RS 87 Firm CD</t>
  </si>
  <si>
    <t>Total Recoveries</t>
  </si>
  <si>
    <t>COMMODITY (Schedule 101)</t>
  </si>
  <si>
    <t xml:space="preserve">Commodity Recovery Rates </t>
  </si>
  <si>
    <t>All Rate Schedules(101)</t>
  </si>
  <si>
    <t>Recoveries of Commodity Costs</t>
  </si>
  <si>
    <t>SURCHARGE/CREDIT (Schedule 106)</t>
  </si>
  <si>
    <t>Total Surcharge (Refund) Amortization</t>
  </si>
  <si>
    <t>Demand Surcharge (Refund) Amortization Rates (Schedule 106)</t>
  </si>
  <si>
    <t>Demand Surcharge (Refund) Amortization</t>
  </si>
  <si>
    <t>Total Surcharge Demand (Refund) Amortization</t>
  </si>
  <si>
    <t>Commodity Surcharge (Refund) Amortization Rates (Schedule 106)</t>
  </si>
  <si>
    <t>Commodity Surcharge (Refund) Amortization</t>
  </si>
  <si>
    <t>Total Commodity Surcharge (Refund) Amortization</t>
  </si>
  <si>
    <t>Summary of Projected Demand and Commodity Costs</t>
  </si>
  <si>
    <t xml:space="preserve">Summary of Projected Demand and Commodity Costs </t>
  </si>
  <si>
    <t>Projected Demand Cost</t>
  </si>
  <si>
    <t>Projected Commodity Cost</t>
  </si>
  <si>
    <t>Projected Total Gas Cost</t>
  </si>
  <si>
    <t>Notes:</t>
  </si>
  <si>
    <t>2017 Gas General Rate Case</t>
  </si>
  <si>
    <t>Rentals</t>
  </si>
  <si>
    <t>Comm. &amp; Indus. (31)</t>
  </si>
  <si>
    <t>(1) 2017 GRC cost of service study (UG-170043)</t>
  </si>
  <si>
    <t>Source: 2017 Gas General Rate Case (UG-170034), Cost of service model.</t>
  </si>
  <si>
    <t>Typical Residential Bill Impacts</t>
  </si>
  <si>
    <t>Current Rates</t>
  </si>
  <si>
    <t>Charges</t>
  </si>
  <si>
    <t>Customer charge ($/month)</t>
  </si>
  <si>
    <t>Basic charge</t>
  </si>
  <si>
    <t>EDIT adjusting charge (Schedule 141X)</t>
  </si>
  <si>
    <t>Volumetric charges ($/therm)</t>
  </si>
  <si>
    <t>Delivery charge (Schedule 23)</t>
  </si>
  <si>
    <t>Low income charge (Schedule 129)</t>
  </si>
  <si>
    <t>Property tax charge (Schedule 140)</t>
  </si>
  <si>
    <t>Tax Reform Credit (Schedule 141Y)</t>
  </si>
  <si>
    <t>Decoupling charge (Schedule 142)</t>
  </si>
  <si>
    <t>CRM Charge (Schedule 149)</t>
  </si>
  <si>
    <t>Conservation charge (Schedule 120)</t>
  </si>
  <si>
    <t>Merger rate credit (Schedule 132)</t>
  </si>
  <si>
    <t>Cost of gas (Schedule 101)</t>
  </si>
  <si>
    <t>Deferral amortization (Schedule 106)</t>
  </si>
  <si>
    <t>Total volumetric charges</t>
  </si>
  <si>
    <t>Total monthly bill</t>
  </si>
  <si>
    <t>Change from bill under current rates</t>
  </si>
  <si>
    <t>Percent change from bill under current rates</t>
  </si>
  <si>
    <t>Total volumetric rates less gas costs</t>
  </si>
  <si>
    <r>
      <t xml:space="preserve">Estimated Amortization Balance as of </t>
    </r>
    <r>
      <rPr>
        <b/>
        <sz val="8"/>
        <color rgb="FF0000FF"/>
        <rFont val="Arial"/>
        <family val="2"/>
      </rPr>
      <t>Oct 31, 2019</t>
    </r>
  </si>
  <si>
    <r>
      <t>Estimated Current Period Balance as of</t>
    </r>
    <r>
      <rPr>
        <b/>
        <sz val="8"/>
        <color rgb="FF0000FF"/>
        <rFont val="Arial"/>
        <family val="2"/>
      </rPr>
      <t xml:space="preserve"> Oct 31, 2019</t>
    </r>
  </si>
  <si>
    <r>
      <t xml:space="preserve">Effective </t>
    </r>
    <r>
      <rPr>
        <b/>
        <sz val="8"/>
        <color rgb="FF0000FF"/>
        <rFont val="Arial"/>
        <family val="2"/>
      </rPr>
      <t>November 1, 2019</t>
    </r>
  </si>
  <si>
    <t>Nov 19 - Oct 20</t>
  </si>
  <si>
    <t xml:space="preserve">Annual Sales Volume 106 Filing </t>
  </si>
  <si>
    <t xml:space="preserve">Source: F2019 Forecast Customer counts and delivered volumes </t>
  </si>
  <si>
    <t>Rate Change Impacts by Rate Schedule</t>
  </si>
  <si>
    <t>Percent</t>
  </si>
  <si>
    <t>Revenue (3)</t>
  </si>
  <si>
    <t>E=D/C</t>
  </si>
  <si>
    <t xml:space="preserve">G=E*F </t>
  </si>
  <si>
    <t xml:space="preserve">R </t>
  </si>
  <si>
    <t xml:space="preserve">S </t>
  </si>
  <si>
    <r>
      <t>(Therms)</t>
    </r>
    <r>
      <rPr>
        <vertAlign val="superscript"/>
        <sz val="8"/>
        <color theme="1"/>
        <rFont val="Arial"/>
        <family val="2"/>
      </rPr>
      <t xml:space="preserve"> (1)</t>
    </r>
  </si>
  <si>
    <r>
      <t>Revenue</t>
    </r>
    <r>
      <rPr>
        <vertAlign val="superscript"/>
        <sz val="8"/>
        <color theme="1"/>
        <rFont val="Arial"/>
        <family val="2"/>
      </rPr>
      <t xml:space="preserve"> (1)</t>
    </r>
  </si>
  <si>
    <r>
      <t>Rentals</t>
    </r>
    <r>
      <rPr>
        <vertAlign val="superscript"/>
        <sz val="8"/>
        <rFont val="Arial"/>
        <family val="2"/>
      </rPr>
      <t>(2)</t>
    </r>
  </si>
  <si>
    <t xml:space="preserve">FERC Interest rate </t>
  </si>
  <si>
    <r>
      <t xml:space="preserve">Balance To Collect Through Schedule 106 Amortization Rates in </t>
    </r>
    <r>
      <rPr>
        <b/>
        <sz val="8"/>
        <color rgb="FF0000FF"/>
        <rFont val="Arial"/>
        <family val="2"/>
      </rPr>
      <t xml:space="preserve">2019 PGA </t>
    </r>
  </si>
  <si>
    <r>
      <t xml:space="preserve">Projected Volume </t>
    </r>
    <r>
      <rPr>
        <sz val="8"/>
        <color rgb="FF0000FF"/>
        <rFont val="Arial"/>
        <family val="2"/>
      </rPr>
      <t>Nov. 19 - Oct. 20</t>
    </r>
    <r>
      <rPr>
        <sz val="8"/>
        <rFont val="Arial"/>
        <family val="2"/>
      </rPr>
      <t xml:space="preserve"> (therms)</t>
    </r>
  </si>
  <si>
    <t>Revenue Adjustment Factor Calculation</t>
  </si>
  <si>
    <t>2017 GRC Updated for Tax Reform - TY 12ME September 2016 - UG-180283</t>
  </si>
  <si>
    <t>Operating Revenue Deduction (Bad Debt Rate)</t>
  </si>
  <si>
    <t>State Utility Tax Rate</t>
  </si>
  <si>
    <t>WUTC Filing Fee</t>
  </si>
  <si>
    <t>Bad Debt</t>
  </si>
  <si>
    <t>Net St Utility Tax = [(1-Bad Debt)*State Utility Tax Rate]</t>
  </si>
  <si>
    <t>WUTC Fee</t>
  </si>
  <si>
    <t>Sum</t>
  </si>
  <si>
    <t>1-Sum</t>
  </si>
  <si>
    <t>1/(1-Sum)</t>
  </si>
  <si>
    <t>ERF adjusting charge (Schedule 141)</t>
  </si>
  <si>
    <r>
      <t>Rates</t>
    </r>
    <r>
      <rPr>
        <vertAlign val="superscript"/>
        <sz val="8"/>
        <rFont val="Arial"/>
        <family val="2"/>
      </rPr>
      <t xml:space="preserve"> (1)</t>
    </r>
  </si>
  <si>
    <r>
      <rPr>
        <vertAlign val="superscript"/>
        <sz val="8"/>
        <rFont val="Arial"/>
        <family val="2"/>
      </rPr>
      <t xml:space="preserve">(1) </t>
    </r>
    <r>
      <rPr>
        <sz val="8"/>
        <rFont val="Arial"/>
        <family val="2"/>
      </rPr>
      <t>Rates for Schedule 23 customers in effect May 1, 2019</t>
    </r>
  </si>
  <si>
    <t xml:space="preserve">(Supplemental) </t>
  </si>
  <si>
    <t>Combined</t>
  </si>
  <si>
    <t>(Tracker)</t>
  </si>
  <si>
    <t xml:space="preserve">SCH 106 </t>
  </si>
  <si>
    <t>SCH 106</t>
  </si>
  <si>
    <t>Sch 101</t>
  </si>
  <si>
    <t>Sch 106</t>
  </si>
  <si>
    <t>Sch 120</t>
  </si>
  <si>
    <t>Sch 129</t>
  </si>
  <si>
    <t>Sch 140</t>
  </si>
  <si>
    <t>Sch 141</t>
  </si>
  <si>
    <t>Sch 141X</t>
  </si>
  <si>
    <t>Sch 141Y</t>
  </si>
  <si>
    <t>Sch 142</t>
  </si>
  <si>
    <t>Sch 149</t>
  </si>
  <si>
    <t>Current Schedule 16 Rate per Mantle Including RAF</t>
  </si>
  <si>
    <t>Total Schedule 16 Rate per Mantle Including RAF</t>
  </si>
  <si>
    <t>Proposed Total 106 Tracker Rates</t>
  </si>
  <si>
    <t>Proposed Total 106 Tracker Rates Including RAF (line 16 x (1 + line 17))</t>
  </si>
  <si>
    <t>Current 106 Tracker Rates Including RAF</t>
  </si>
  <si>
    <t>Total Proposed 106 Tracker &amp; Supplemental Rates Including RAF</t>
  </si>
  <si>
    <t>12ME Oct 2020</t>
  </si>
  <si>
    <t>Commodity Surcharge (Refund) Amortization Rates (Schedule 106B - Supplemental)</t>
  </si>
  <si>
    <t>Commodity Surcharge (Refund) Amortization Rates (Schedule 106A - Supplemental)</t>
  </si>
  <si>
    <t>No.</t>
  </si>
  <si>
    <r>
      <t xml:space="preserve">Current Commodity Balances as of </t>
    </r>
    <r>
      <rPr>
        <b/>
        <sz val="8"/>
        <color rgb="FF0000FF"/>
        <rFont val="Arial"/>
        <family val="2"/>
      </rPr>
      <t>February 28, 2019</t>
    </r>
    <r>
      <rPr>
        <b/>
        <sz val="8"/>
        <rFont val="Arial"/>
        <family val="2"/>
      </rPr>
      <t>:</t>
    </r>
  </si>
  <si>
    <t xml:space="preserve">            Amortization</t>
  </si>
  <si>
    <t xml:space="preserve">            Deferral</t>
  </si>
  <si>
    <t xml:space="preserve">            Interest</t>
  </si>
  <si>
    <t xml:space="preserve">               Total</t>
  </si>
  <si>
    <t>TOTAL</t>
  </si>
  <si>
    <t xml:space="preserve">Calculation of Amortization Commodity Rates </t>
  </si>
  <si>
    <t xml:space="preserve">Proposed Commodity Supplemental 106 Rates </t>
  </si>
  <si>
    <t>Schedule 16 Rate per Mantle</t>
  </si>
  <si>
    <t>Schedule 16 Rate per Mantle Including RAF</t>
  </si>
  <si>
    <t>Current 106 Rates Including RAF</t>
  </si>
  <si>
    <t>Proposed Commodity Supplemental 106B Rates Including RAF</t>
  </si>
  <si>
    <t xml:space="preserve">Transfer Deferral Amounts to Surcharge/Refund Account - 106B Portion </t>
  </si>
  <si>
    <t>PGA 106A Supplemental Amortization (Commodity)</t>
  </si>
  <si>
    <t>PGA 106B Supplemental Amortization (Commodity)</t>
  </si>
  <si>
    <t>New Account</t>
  </si>
  <si>
    <t>Annual Sales:- Supplemental 106B</t>
  </si>
  <si>
    <t xml:space="preserve">Annual Proposed Commodity Supplemental 106B Rates </t>
  </si>
  <si>
    <t>Transfer to Amortization Accounts (Supplemental 106) *</t>
  </si>
  <si>
    <r>
      <t xml:space="preserve">Projected Volume </t>
    </r>
    <r>
      <rPr>
        <sz val="8"/>
        <color rgb="FF0000FF"/>
        <rFont val="Arial"/>
        <family val="2"/>
      </rPr>
      <t xml:space="preserve">May 19 - April 20 </t>
    </r>
    <r>
      <rPr>
        <sz val="8"/>
        <rFont val="Arial"/>
        <family val="2"/>
      </rPr>
      <t>(therms)</t>
    </r>
  </si>
  <si>
    <t>Transfer to Amortization Accounts (Supplemental 106B)*</t>
  </si>
  <si>
    <t>Current 106A Supplemental Rates Including RAF</t>
  </si>
  <si>
    <t>Proposed 106B Supplemental Rates Including RAF</t>
  </si>
  <si>
    <t>SCH 106A</t>
  </si>
  <si>
    <t>SCH 106B</t>
  </si>
  <si>
    <t>Deferral amortization (Schedule 106A Supplemental)</t>
  </si>
  <si>
    <t>Deferral amortization (Schedule 106B Supplemental)</t>
  </si>
  <si>
    <t>Oct. 2020</t>
  </si>
  <si>
    <r>
      <t xml:space="preserve">Projected 191 Balances </t>
    </r>
    <r>
      <rPr>
        <b/>
        <sz val="8"/>
        <color rgb="FF0000FF"/>
        <rFont val="Arial"/>
        <family val="2"/>
      </rPr>
      <t>Nov 19 - Oct 20</t>
    </r>
  </si>
  <si>
    <t>106 Amortization Accounts</t>
  </si>
  <si>
    <t>Supplemental 106A Amortization Account</t>
  </si>
  <si>
    <t>Supplemental 106B Amortization Account</t>
  </si>
  <si>
    <t>Schedule 101 Rate Change</t>
  </si>
  <si>
    <t>Total Proposed 106 &amp; Supplemental 106A Rates Including RAF</t>
  </si>
  <si>
    <t>Proposed Commodity Supplemental 106A Rates Including RAF</t>
  </si>
  <si>
    <t>* Note: Transfer to Amortization for 106A Supplemental Account includes actual deferrals for November 2018 - January 2019</t>
  </si>
  <si>
    <t>* Note: Transfer to Amortization for 106B Supplemental Account includes actual deferrals for February 2019 - March 2019</t>
  </si>
  <si>
    <t>Nov 19 - Oct 21</t>
  </si>
  <si>
    <r>
      <t>Projected Volume</t>
    </r>
    <r>
      <rPr>
        <sz val="8"/>
        <color rgb="FF0000FF"/>
        <rFont val="Arial"/>
        <family val="2"/>
      </rPr>
      <t xml:space="preserve"> Nov. 19 - Oct. 21</t>
    </r>
    <r>
      <rPr>
        <sz val="8"/>
        <rFont val="Arial"/>
        <family val="2"/>
      </rPr>
      <t xml:space="preserve"> (therms)</t>
    </r>
  </si>
  <si>
    <t>Projected Annual Demand Balance</t>
  </si>
  <si>
    <r>
      <t xml:space="preserve">PGA Supplemental 106B Tracker Filing Proposed Effective </t>
    </r>
    <r>
      <rPr>
        <b/>
        <sz val="8"/>
        <color rgb="FF0000FF"/>
        <rFont val="Arial"/>
        <family val="2"/>
      </rPr>
      <t>November 1, 2019</t>
    </r>
  </si>
  <si>
    <r>
      <t xml:space="preserve">PGA Supplemental 106A Tracker Filing Effective </t>
    </r>
    <r>
      <rPr>
        <b/>
        <sz val="8"/>
        <color rgb="FF0000FF"/>
        <rFont val="Arial"/>
        <family val="2"/>
      </rPr>
      <t>May 1, 2019</t>
    </r>
  </si>
  <si>
    <t>Calculation of Schedule 106B Supplemental Rates</t>
  </si>
  <si>
    <t>Calculation of Schedule 106A Supplemental Rates</t>
  </si>
  <si>
    <t>T</t>
  </si>
  <si>
    <t>U= S/R</t>
  </si>
  <si>
    <t>V= T/R</t>
  </si>
  <si>
    <t>W= S+T/R</t>
  </si>
  <si>
    <t>September 2019 - October 2020 estimates are based on 3 month average prices ending August 30, 2019.</t>
  </si>
  <si>
    <t>Summary of Proposed Schedule 106 Rates (Including Supplemental 106A &amp; 106B)</t>
  </si>
  <si>
    <t>Proposed 106 Tracker Rates Including RAF</t>
  </si>
  <si>
    <t>Revenue Impact (Schedule 106 Tracker &amp; Supplemental 106A and 106B)</t>
  </si>
  <si>
    <t>Schedule 106 Change (Including Supplemental 106A &amp; 106B)</t>
  </si>
  <si>
    <t>Schedules 101 and 106 (Including Supplemental 106A &amp; 106B)</t>
  </si>
  <si>
    <t>Sch 106 (Including Supplemental 106A &amp; 106B)</t>
  </si>
  <si>
    <t xml:space="preserve">PGA Deferral Amortization 106 Tracker Filing </t>
  </si>
  <si>
    <t>PGA Deferral Amortization 106 Filing  (Including Supplemental 106A &amp; 106B)</t>
  </si>
  <si>
    <t>Proposed Rates:</t>
  </si>
  <si>
    <t>Proposed 106A Supplemental Rates Including RAF</t>
  </si>
  <si>
    <t>Proposed Schedule 16 Rate per Mantle Including RAF</t>
  </si>
  <si>
    <t>Current Rates:</t>
  </si>
  <si>
    <t>Current Volumetric Rates Including RAF (Schedule 106)</t>
  </si>
  <si>
    <t>Percent Change</t>
  </si>
  <si>
    <t xml:space="preserve">Proposed Volumetric Change Including RAF </t>
  </si>
  <si>
    <t>Estimated Demand Amortization Balance (106 Tracker)</t>
  </si>
  <si>
    <t>Estimated Commodity Amortization Balance (106 Tracker)</t>
  </si>
  <si>
    <t xml:space="preserve">(2)  None of the PGA demand balance is transferred to the amortization account because an under-collected balance is expected at the end of October due to the cyclical nature of demand gas cost recoveries relative to cost incurrence.  </t>
  </si>
  <si>
    <t>Portion of Current Demand to Transfer to Amortization Account (2)</t>
  </si>
  <si>
    <t>Estimated Commodity Amortization Balance (106A Supplemental) (1)</t>
  </si>
  <si>
    <t xml:space="preserve">(1)  106A Supplemental filing set in rates for the period of May 1, 2019 through April 30, 2020, therefore none of the PGA Commodity balance is transferred to the amortization account.  </t>
  </si>
  <si>
    <t>UG-180283</t>
  </si>
  <si>
    <t>(1) Weather normalized volume and margin for 12 months ending September 2016, at approved rates from UG-180283 Tax Reform compliance filing. The rates do not include schedules 140, 141 and 142.</t>
  </si>
  <si>
    <t>(2) Forecasted rental counts calculated using actual June 2019 count.</t>
  </si>
  <si>
    <t>(3) Forecasted revenues at current rates effective May 1, 2019</t>
  </si>
  <si>
    <t>REDACTED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</si>
</sst>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0.0000%"/>
    <numFmt numFmtId="167" formatCode="_(* #,##0_);_(* \(#,##0\);_(* &quot;-&quot;??_);_(@_)"/>
    <numFmt numFmtId="168" formatCode="_(&quot;$&quot;* #,##0.00000_);_(&quot;$&quot;* \(#,##0.00000\);_(&quot;$&quot;* &quot;-&quot;??_);_(@_)"/>
    <numFmt numFmtId="169" formatCode="0.0%"/>
    <numFmt numFmtId="170" formatCode="_(* #,##0.00000_);_(* \(#,##0.00000\);_(* &quot;-&quot;??_);_(@_)"/>
    <numFmt numFmtId="171" formatCode="_(&quot;$&quot;* #,##0.00000_);_(&quot;$&quot;* \(#,##0.00000\);_(&quot;$&quot;* &quot;-&quot;?????_);_(@_)"/>
    <numFmt numFmtId="172" formatCode="_(&quot;$&quot;* #,##0.00_);_(&quot;$&quot;* \(#,##0.00\);_(&quot;$&quot;* &quot;-&quot;?????_);_(@_)"/>
    <numFmt numFmtId="173" formatCode="_(&quot;$&quot;* #,##0.00_);_(&quot;$&quot;* \(#,##0.00\);_(&quot;$&quot;* &quot;-&quot;_);_(@_)"/>
    <numFmt numFmtId="174" formatCode="0.000000%"/>
    <numFmt numFmtId="175" formatCode="_(&quot;$&quot;* #,##0.0_);_(&quot;$&quot;* \(#,##0.0\);_(&quot;$&quot;* &quot;-&quot;??_);_(@_)"/>
    <numFmt numFmtId="176" formatCode="_(&quot;$&quot;* #,##0_);_(&quot;$&quot;* \(#,##0\);_(&quot;$&quot;* &quot;-&quot;?????_);_(@_)"/>
    <numFmt numFmtId="177" formatCode="_(* #,##0.0000000_);_(* \(#,##0.0000000\);_(* &quot;-&quot;???????_);_(@_)"/>
    <numFmt numFmtId="178" formatCode="_(* #,##0.000000_);_(* \(#,##0.000000\);_(* &quot;-&quot;??????_);_(@_)"/>
    <numFmt numFmtId="179" formatCode="_(* #,##0.00_);_(* \(#,##0.00\);_(* &quot;-&quot;_);_(@_)"/>
  </numFmts>
  <fonts count="39" x14ac:knownFonts="1">
    <font>
      <sz val="10"/>
      <name val="Arial"/>
    </font>
    <font>
      <sz val="11"/>
      <color theme="1"/>
      <name val="Calibri"/>
      <family val="2"/>
      <scheme val="minor"/>
    </font>
    <font>
      <sz val="10"/>
      <name val="Arial"/>
      <family val="2"/>
    </font>
    <font>
      <b/>
      <sz val="10"/>
      <name val="Arial"/>
      <family val="2"/>
    </font>
    <font>
      <sz val="8"/>
      <name val="Arial"/>
      <family val="2"/>
    </font>
    <font>
      <sz val="8"/>
      <color indexed="81"/>
      <name val="Tahoma"/>
      <family val="2"/>
    </font>
    <font>
      <b/>
      <sz val="12"/>
      <name val="Arial"/>
      <family val="2"/>
    </font>
    <font>
      <b/>
      <sz val="8"/>
      <color indexed="81"/>
      <name val="Tahoma"/>
      <family val="2"/>
    </font>
    <font>
      <sz val="10"/>
      <name val="Arial"/>
      <family val="2"/>
    </font>
    <font>
      <sz val="10"/>
      <name val="Arial"/>
      <family val="2"/>
    </font>
    <font>
      <b/>
      <sz val="9"/>
      <color indexed="81"/>
      <name val="Tahoma"/>
      <family val="2"/>
    </font>
    <font>
      <b/>
      <sz val="8"/>
      <name val="Arial"/>
      <family val="2"/>
    </font>
    <font>
      <sz val="8"/>
      <color indexed="12"/>
      <name val="Arial"/>
      <family val="2"/>
    </font>
    <font>
      <sz val="8"/>
      <color rgb="FF0000FF"/>
      <name val="Arial"/>
      <family val="2"/>
    </font>
    <font>
      <sz val="8"/>
      <color rgb="FF008080"/>
      <name val="Arial"/>
      <family val="2"/>
    </font>
    <font>
      <sz val="8"/>
      <color indexed="12"/>
      <name val="Times New Roman"/>
      <family val="1"/>
    </font>
    <font>
      <sz val="8"/>
      <color indexed="57"/>
      <name val="Arial"/>
      <family val="2"/>
    </font>
    <font>
      <sz val="8"/>
      <color indexed="17"/>
      <name val="Arial"/>
      <family val="2"/>
    </font>
    <font>
      <u/>
      <sz val="8"/>
      <name val="Arial"/>
      <family val="2"/>
    </font>
    <font>
      <sz val="8"/>
      <color theme="1"/>
      <name val="Arial"/>
      <family val="2"/>
    </font>
    <font>
      <sz val="8"/>
      <color rgb="FFFF0000"/>
      <name val="Arial"/>
      <family val="2"/>
    </font>
    <font>
      <b/>
      <sz val="8"/>
      <color rgb="FF0000FF"/>
      <name val="Arial"/>
      <family val="2"/>
    </font>
    <font>
      <sz val="8"/>
      <color indexed="21"/>
      <name val="Arial"/>
      <family val="2"/>
    </font>
    <font>
      <sz val="8"/>
      <color indexed="10"/>
      <name val="Arial"/>
      <family val="2"/>
    </font>
    <font>
      <b/>
      <sz val="8"/>
      <color rgb="FF009999"/>
      <name val="Arial"/>
      <family val="2"/>
    </font>
    <font>
      <sz val="8"/>
      <color rgb="FF009999"/>
      <name val="Arial"/>
      <family val="2"/>
    </font>
    <font>
      <b/>
      <sz val="8"/>
      <color rgb="FF008080"/>
      <name val="Arial"/>
      <family val="2"/>
    </font>
    <font>
      <b/>
      <sz val="8"/>
      <color theme="1"/>
      <name val="Arial"/>
      <family val="2"/>
    </font>
    <font>
      <vertAlign val="superscript"/>
      <sz val="8"/>
      <color theme="1"/>
      <name val="Arial"/>
      <family val="2"/>
    </font>
    <font>
      <vertAlign val="superscript"/>
      <sz val="8"/>
      <name val="Arial"/>
      <family val="2"/>
    </font>
    <font>
      <sz val="9"/>
      <color indexed="81"/>
      <name val="Tahoma"/>
      <family val="2"/>
    </font>
    <font>
      <b/>
      <i/>
      <sz val="8"/>
      <name val="Arial"/>
      <family val="2"/>
    </font>
    <font>
      <u/>
      <sz val="8"/>
      <color rgb="FF0000FF"/>
      <name val="Arial"/>
      <family val="2"/>
    </font>
    <font>
      <i/>
      <u/>
      <sz val="8"/>
      <name val="Arial"/>
      <family val="2"/>
    </font>
    <font>
      <i/>
      <sz val="8"/>
      <color theme="1"/>
      <name val="Arial"/>
      <family val="2"/>
    </font>
    <font>
      <sz val="11"/>
      <color rgb="FF9C6500"/>
      <name val="Calibri"/>
      <family val="2"/>
      <scheme val="minor"/>
    </font>
    <font>
      <sz val="10"/>
      <color rgb="FF009999"/>
      <name val="Arial"/>
      <family val="2"/>
    </font>
    <font>
      <sz val="10"/>
      <name val="Arial"/>
      <family val="2"/>
    </font>
    <font>
      <b/>
      <u/>
      <sz val="8"/>
      <name val="Arial"/>
      <family val="2"/>
    </font>
  </fonts>
  <fills count="8">
    <fill>
      <patternFill patternType="none"/>
    </fill>
    <fill>
      <patternFill patternType="gray125"/>
    </fill>
    <fill>
      <patternFill patternType="solid">
        <fgColor theme="0" tint="-0.14999847407452621"/>
        <bgColor indexed="64"/>
      </patternFill>
    </fill>
    <fill>
      <patternFill patternType="solid">
        <fgColor indexed="46"/>
        <bgColor indexed="64"/>
      </patternFill>
    </fill>
    <fill>
      <patternFill patternType="solid">
        <fgColor indexed="9"/>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rgb="FFFFEB9C"/>
      </patternFill>
    </fill>
  </fills>
  <borders count="50">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double">
        <color indexed="64"/>
      </bottom>
      <diagonal/>
    </border>
    <border>
      <left/>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ck">
        <color rgb="FFFFFF00"/>
      </left>
      <right/>
      <top style="thick">
        <color rgb="FFFFFF00"/>
      </top>
      <bottom/>
      <diagonal/>
    </border>
    <border>
      <left/>
      <right/>
      <top style="thick">
        <color rgb="FFFFFF00"/>
      </top>
      <bottom/>
      <diagonal/>
    </border>
    <border>
      <left/>
      <right style="thick">
        <color rgb="FFFFFF00"/>
      </right>
      <top style="thick">
        <color rgb="FFFFFF00"/>
      </top>
      <bottom/>
      <diagonal/>
    </border>
    <border>
      <left style="thick">
        <color rgb="FFFFFF00"/>
      </left>
      <right/>
      <top/>
      <bottom/>
      <diagonal/>
    </border>
    <border>
      <left/>
      <right style="thick">
        <color rgb="FFFFFF00"/>
      </right>
      <top/>
      <bottom/>
      <diagonal/>
    </border>
    <border>
      <left style="thick">
        <color rgb="FFFFFF00"/>
      </left>
      <right/>
      <top/>
      <bottom style="thin">
        <color indexed="64"/>
      </bottom>
      <diagonal/>
    </border>
    <border>
      <left/>
      <right style="thick">
        <color rgb="FFFFFF00"/>
      </right>
      <top/>
      <bottom style="thin">
        <color indexed="64"/>
      </bottom>
      <diagonal/>
    </border>
    <border>
      <left style="thick">
        <color rgb="FFFFFF00"/>
      </left>
      <right/>
      <top style="thin">
        <color indexed="64"/>
      </top>
      <bottom style="thin">
        <color indexed="64"/>
      </bottom>
      <diagonal/>
    </border>
    <border>
      <left/>
      <right style="thick">
        <color rgb="FFFFFF00"/>
      </right>
      <top style="thin">
        <color indexed="64"/>
      </top>
      <bottom style="thin">
        <color indexed="64"/>
      </bottom>
      <diagonal/>
    </border>
    <border>
      <left style="thick">
        <color rgb="FFFFFF00"/>
      </left>
      <right/>
      <top/>
      <bottom style="medium">
        <color indexed="64"/>
      </bottom>
      <diagonal/>
    </border>
    <border>
      <left/>
      <right style="thick">
        <color rgb="FFFFFF00"/>
      </right>
      <top/>
      <bottom style="medium">
        <color indexed="64"/>
      </bottom>
      <diagonal/>
    </border>
    <border>
      <left style="thick">
        <color rgb="FFFFFF00"/>
      </left>
      <right/>
      <top style="medium">
        <color indexed="64"/>
      </top>
      <bottom style="thin">
        <color indexed="64"/>
      </bottom>
      <diagonal/>
    </border>
    <border>
      <left/>
      <right style="thick">
        <color rgb="FFFFFF00"/>
      </right>
      <top style="medium">
        <color indexed="64"/>
      </top>
      <bottom style="thin">
        <color indexed="64"/>
      </bottom>
      <diagonal/>
    </border>
    <border>
      <left style="thick">
        <color rgb="FFFFFF00"/>
      </left>
      <right/>
      <top/>
      <bottom style="thick">
        <color rgb="FFFFFF00"/>
      </bottom>
      <diagonal/>
    </border>
    <border>
      <left/>
      <right/>
      <top/>
      <bottom style="thick">
        <color rgb="FFFFFF00"/>
      </bottom>
      <diagonal/>
    </border>
    <border>
      <left/>
      <right style="thick">
        <color rgb="FFFFFF00"/>
      </right>
      <top/>
      <bottom style="thick">
        <color rgb="FFFFFF00"/>
      </bottom>
      <diagonal/>
    </border>
  </borders>
  <cellStyleXfs count="11">
    <xf numFmtId="0" fontId="0" fillId="0" borderId="0"/>
    <xf numFmtId="43" fontId="8" fillId="0" borderId="0" applyFont="0" applyFill="0" applyBorder="0" applyAlignment="0" applyProtection="0"/>
    <xf numFmtId="0" fontId="3" fillId="4" borderId="2" applyNumberFormat="0">
      <alignment horizontal="center" vertical="center" wrapText="1"/>
    </xf>
    <xf numFmtId="44" fontId="9" fillId="0" borderId="0" applyFont="0" applyFill="0" applyBorder="0" applyAlignment="0" applyProtection="0"/>
    <xf numFmtId="0" fontId="2" fillId="0" borderId="0"/>
    <xf numFmtId="0" fontId="1" fillId="0" borderId="0"/>
    <xf numFmtId="0" fontId="2" fillId="0" borderId="0"/>
    <xf numFmtId="9" fontId="2" fillId="0" borderId="0" applyFont="0" applyFill="0" applyBorder="0" applyAlignment="0" applyProtection="0"/>
    <xf numFmtId="44" fontId="2" fillId="0" borderId="0" applyFont="0" applyFill="0" applyBorder="0" applyAlignment="0" applyProtection="0"/>
    <xf numFmtId="0" fontId="35" fillId="7" borderId="0" applyNumberFormat="0" applyBorder="0" applyAlignment="0" applyProtection="0"/>
    <xf numFmtId="9" fontId="37" fillId="0" borderId="0" applyFont="0" applyFill="0" applyBorder="0" applyAlignment="0" applyProtection="0"/>
  </cellStyleXfs>
  <cellXfs count="543">
    <xf numFmtId="0" fontId="0" fillId="0" borderId="0" xfId="0"/>
    <xf numFmtId="0" fontId="4" fillId="0" borderId="0" xfId="0" applyFont="1" applyFill="1"/>
    <xf numFmtId="14" fontId="4" fillId="0" borderId="0" xfId="0" applyNumberFormat="1" applyFont="1" applyFill="1"/>
    <xf numFmtId="14" fontId="4" fillId="0" borderId="0" xfId="0" applyNumberFormat="1" applyFont="1" applyFill="1" applyBorder="1"/>
    <xf numFmtId="14" fontId="4" fillId="0" borderId="0" xfId="0" applyNumberFormat="1" applyFont="1" applyFill="1" applyBorder="1" applyAlignment="1">
      <alignment horizontal="center"/>
    </xf>
    <xf numFmtId="17" fontId="4" fillId="0" borderId="0" xfId="0" applyNumberFormat="1" applyFont="1" applyFill="1"/>
    <xf numFmtId="0" fontId="4" fillId="0" borderId="0" xfId="0" applyFont="1" applyFill="1" applyBorder="1"/>
    <xf numFmtId="0" fontId="11" fillId="0" borderId="0" xfId="0" applyFont="1" applyFill="1"/>
    <xf numFmtId="0" fontId="4" fillId="0" borderId="0" xfId="0" applyFont="1" applyAlignment="1">
      <alignment horizontal="center" wrapText="1"/>
    </xf>
    <xf numFmtId="41" fontId="4" fillId="0" borderId="0" xfId="0" applyNumberFormat="1" applyFont="1" applyFill="1" applyBorder="1" applyAlignment="1">
      <alignment horizontal="center"/>
    </xf>
    <xf numFmtId="0" fontId="4" fillId="0" borderId="0" xfId="0" applyFont="1" applyFill="1" applyBorder="1" applyAlignment="1">
      <alignment horizontal="center"/>
    </xf>
    <xf numFmtId="0" fontId="12" fillId="0" borderId="0" xfId="0" applyFont="1" applyFill="1" applyBorder="1" applyAlignment="1">
      <alignment horizontal="center"/>
    </xf>
    <xf numFmtId="0" fontId="13" fillId="0" borderId="0" xfId="0" applyFont="1" applyFill="1" applyBorder="1" applyAlignment="1">
      <alignment horizontal="center"/>
    </xf>
    <xf numFmtId="0" fontId="4" fillId="0" borderId="2" xfId="0" applyFont="1" applyFill="1" applyBorder="1" applyAlignment="1">
      <alignment horizontal="center"/>
    </xf>
    <xf numFmtId="17" fontId="4" fillId="0" borderId="2" xfId="0" applyNumberFormat="1" applyFont="1" applyFill="1" applyBorder="1" applyAlignment="1">
      <alignment horizontal="center" wrapText="1"/>
    </xf>
    <xf numFmtId="42" fontId="4" fillId="0" borderId="0" xfId="0" applyNumberFormat="1" applyFont="1" applyFill="1"/>
    <xf numFmtId="42" fontId="4" fillId="0" borderId="0" xfId="0" applyNumberFormat="1" applyFont="1" applyFill="1" applyBorder="1"/>
    <xf numFmtId="42" fontId="12" fillId="0" borderId="0" xfId="0" applyNumberFormat="1" applyFont="1" applyFill="1"/>
    <xf numFmtId="41" fontId="4" fillId="0" borderId="0" xfId="0" applyNumberFormat="1" applyFont="1" applyFill="1" applyBorder="1"/>
    <xf numFmtId="41" fontId="4" fillId="2" borderId="0" xfId="0" applyNumberFormat="1" applyFont="1" applyFill="1" applyBorder="1"/>
    <xf numFmtId="41" fontId="4" fillId="0" borderId="0" xfId="0" applyNumberFormat="1" applyFont="1" applyFill="1"/>
    <xf numFmtId="41" fontId="12" fillId="0" borderId="0" xfId="0" applyNumberFormat="1" applyFont="1" applyFill="1"/>
    <xf numFmtId="41" fontId="12" fillId="0" borderId="0" xfId="0" applyNumberFormat="1" applyFont="1" applyFill="1" applyBorder="1"/>
    <xf numFmtId="41" fontId="13" fillId="0" borderId="0" xfId="0" applyNumberFormat="1" applyFont="1" applyFill="1" applyBorder="1"/>
    <xf numFmtId="167" fontId="4" fillId="0" borderId="0" xfId="0" applyNumberFormat="1" applyFont="1" applyFill="1"/>
    <xf numFmtId="167" fontId="12" fillId="0" borderId="0" xfId="0" applyNumberFormat="1" applyFont="1" applyFill="1" applyBorder="1"/>
    <xf numFmtId="167" fontId="12" fillId="0" borderId="0" xfId="0" applyNumberFormat="1" applyFont="1" applyFill="1"/>
    <xf numFmtId="43" fontId="12" fillId="0" borderId="0" xfId="0" applyNumberFormat="1" applyFont="1" applyFill="1"/>
    <xf numFmtId="41" fontId="14" fillId="2" borderId="0" xfId="0" applyNumberFormat="1" applyFont="1" applyFill="1" applyBorder="1"/>
    <xf numFmtId="41" fontId="12" fillId="2" borderId="0" xfId="0" applyNumberFormat="1" applyFont="1" applyFill="1" applyBorder="1"/>
    <xf numFmtId="41" fontId="12" fillId="0" borderId="2" xfId="0" applyNumberFormat="1" applyFont="1" applyFill="1" applyBorder="1"/>
    <xf numFmtId="41" fontId="12" fillId="2" borderId="2" xfId="0" applyNumberFormat="1" applyFont="1" applyFill="1" applyBorder="1"/>
    <xf numFmtId="42" fontId="4" fillId="0" borderId="1" xfId="0" applyNumberFormat="1" applyFont="1" applyFill="1" applyBorder="1" applyAlignment="1"/>
    <xf numFmtId="41" fontId="4" fillId="0" borderId="1" xfId="0" applyNumberFormat="1" applyFont="1" applyFill="1" applyBorder="1" applyAlignment="1"/>
    <xf numFmtId="41" fontId="4" fillId="2" borderId="1" xfId="0" applyNumberFormat="1" applyFont="1" applyFill="1" applyBorder="1" applyAlignment="1"/>
    <xf numFmtId="42" fontId="4" fillId="0" borderId="3" xfId="0" applyNumberFormat="1" applyFont="1" applyFill="1" applyBorder="1"/>
    <xf numFmtId="167" fontId="13" fillId="0" borderId="0" xfId="0" applyNumberFormat="1" applyFont="1" applyFill="1"/>
    <xf numFmtId="43" fontId="4" fillId="0" borderId="0" xfId="0" applyNumberFormat="1" applyFont="1" applyFill="1"/>
    <xf numFmtId="0" fontId="4" fillId="0" borderId="0" xfId="0" applyFont="1"/>
    <xf numFmtId="44" fontId="4" fillId="0" borderId="0" xfId="0" applyNumberFormat="1" applyFont="1" applyFill="1"/>
    <xf numFmtId="44" fontId="4" fillId="0" borderId="0" xfId="0" applyNumberFormat="1" applyFont="1"/>
    <xf numFmtId="167" fontId="15" fillId="0" borderId="0" xfId="0" applyNumberFormat="1" applyFont="1" applyFill="1"/>
    <xf numFmtId="0" fontId="4" fillId="0" borderId="0" xfId="0" applyFont="1" applyBorder="1"/>
    <xf numFmtId="44" fontId="13" fillId="0" borderId="0" xfId="0" applyNumberFormat="1" applyFont="1" applyFill="1"/>
    <xf numFmtId="167" fontId="4" fillId="0" borderId="0" xfId="0" applyNumberFormat="1" applyFont="1" applyBorder="1"/>
    <xf numFmtId="43" fontId="13" fillId="0" borderId="0" xfId="0" applyNumberFormat="1" applyFont="1" applyFill="1"/>
    <xf numFmtId="167" fontId="4" fillId="0" borderId="0" xfId="0" applyNumberFormat="1" applyFont="1" applyFill="1" applyBorder="1"/>
    <xf numFmtId="0" fontId="12" fillId="0" borderId="0" xfId="0" applyFont="1" applyBorder="1"/>
    <xf numFmtId="41" fontId="12" fillId="0" borderId="0" xfId="0" applyNumberFormat="1" applyFont="1" applyBorder="1"/>
    <xf numFmtId="41" fontId="4" fillId="0" borderId="1" xfId="0" applyNumberFormat="1" applyFont="1" applyFill="1" applyBorder="1"/>
    <xf numFmtId="41" fontId="4" fillId="2" borderId="1" xfId="0" applyNumberFormat="1" applyFont="1" applyFill="1" applyBorder="1"/>
    <xf numFmtId="43" fontId="4" fillId="0" borderId="0" xfId="0" applyNumberFormat="1" applyFont="1" applyFill="1" applyBorder="1"/>
    <xf numFmtId="41" fontId="16" fillId="0" borderId="0" xfId="0" applyNumberFormat="1" applyFont="1" applyFill="1" applyBorder="1"/>
    <xf numFmtId="167" fontId="12" fillId="0" borderId="0" xfId="0" applyNumberFormat="1" applyFont="1" applyFill="1" applyBorder="1" applyAlignment="1">
      <alignment horizontal="left" indent="2"/>
    </xf>
    <xf numFmtId="167" fontId="12" fillId="0" borderId="0" xfId="1" applyNumberFormat="1" applyFont="1" applyFill="1"/>
    <xf numFmtId="42" fontId="4" fillId="0" borderId="1" xfId="0" applyNumberFormat="1" applyFont="1" applyFill="1" applyBorder="1"/>
    <xf numFmtId="41" fontId="13" fillId="2" borderId="0" xfId="0" applyNumberFormat="1" applyFont="1" applyFill="1" applyBorder="1"/>
    <xf numFmtId="43" fontId="14" fillId="0" borderId="0" xfId="0" applyNumberFormat="1" applyFont="1" applyFill="1"/>
    <xf numFmtId="37" fontId="12" fillId="0" borderId="0" xfId="0" applyNumberFormat="1" applyFont="1" applyFill="1" applyBorder="1"/>
    <xf numFmtId="37" fontId="12" fillId="0" borderId="0" xfId="0" applyNumberFormat="1" applyFont="1" applyFill="1"/>
    <xf numFmtId="39" fontId="12" fillId="0" borderId="0" xfId="0" applyNumberFormat="1" applyFont="1" applyFill="1"/>
    <xf numFmtId="165" fontId="4" fillId="0" borderId="0" xfId="0" applyNumberFormat="1" applyFont="1" applyFill="1" applyBorder="1"/>
    <xf numFmtId="165" fontId="17" fillId="0" borderId="0" xfId="0" applyNumberFormat="1" applyFont="1" applyFill="1" applyBorder="1"/>
    <xf numFmtId="41" fontId="4" fillId="0" borderId="2" xfId="0" applyNumberFormat="1" applyFont="1" applyFill="1" applyBorder="1"/>
    <xf numFmtId="165" fontId="12" fillId="0" borderId="0" xfId="0" applyNumberFormat="1" applyFont="1" applyFill="1" applyBorder="1"/>
    <xf numFmtId="37" fontId="13" fillId="0" borderId="0" xfId="0" applyNumberFormat="1" applyFont="1" applyFill="1"/>
    <xf numFmtId="42" fontId="18" fillId="0" borderId="0" xfId="0" applyNumberFormat="1" applyFont="1" applyFill="1" applyAlignment="1">
      <alignment horizontal="center" wrapText="1"/>
    </xf>
    <xf numFmtId="42" fontId="18" fillId="0" borderId="0" xfId="0" applyNumberFormat="1" applyFont="1" applyFill="1" applyBorder="1" applyAlignment="1">
      <alignment horizontal="center" wrapText="1"/>
    </xf>
    <xf numFmtId="41" fontId="18" fillId="0" borderId="0" xfId="0" applyNumberFormat="1" applyFont="1" applyFill="1" applyBorder="1" applyAlignment="1">
      <alignment horizontal="center" wrapText="1"/>
    </xf>
    <xf numFmtId="41" fontId="18" fillId="2" borderId="0" xfId="0" applyNumberFormat="1" applyFont="1" applyFill="1" applyBorder="1" applyAlignment="1">
      <alignment horizontal="center" wrapText="1"/>
    </xf>
    <xf numFmtId="42" fontId="4" fillId="0" borderId="11" xfId="0" applyNumberFormat="1" applyFont="1" applyFill="1" applyBorder="1"/>
    <xf numFmtId="42" fontId="4" fillId="0" borderId="12" xfId="0" applyNumberFormat="1" applyFont="1" applyFill="1" applyBorder="1"/>
    <xf numFmtId="41" fontId="4" fillId="0" borderId="12" xfId="0" applyNumberFormat="1" applyFont="1" applyFill="1" applyBorder="1"/>
    <xf numFmtId="41" fontId="4" fillId="2" borderId="12" xfId="0" applyNumberFormat="1" applyFont="1" applyFill="1" applyBorder="1"/>
    <xf numFmtId="42" fontId="4" fillId="0" borderId="13" xfId="0" applyNumberFormat="1" applyFont="1" applyFill="1" applyBorder="1"/>
    <xf numFmtId="41" fontId="4" fillId="0" borderId="13" xfId="0" applyNumberFormat="1" applyFont="1" applyFill="1" applyBorder="1"/>
    <xf numFmtId="41" fontId="4" fillId="2" borderId="13" xfId="0" applyNumberFormat="1" applyFont="1" applyFill="1" applyBorder="1"/>
    <xf numFmtId="42" fontId="4" fillId="0" borderId="14" xfId="0" applyNumberFormat="1" applyFont="1" applyFill="1" applyBorder="1"/>
    <xf numFmtId="9" fontId="4" fillId="0" borderId="0" xfId="0" applyNumberFormat="1" applyFont="1" applyFill="1"/>
    <xf numFmtId="165" fontId="4" fillId="0" borderId="0" xfId="0" applyNumberFormat="1" applyFont="1" applyFill="1"/>
    <xf numFmtId="165" fontId="11" fillId="0" borderId="0" xfId="0" applyNumberFormat="1" applyFont="1" applyFill="1" applyBorder="1"/>
    <xf numFmtId="168" fontId="4" fillId="0" borderId="0" xfId="0" applyNumberFormat="1" applyFont="1" applyFill="1"/>
    <xf numFmtId="17" fontId="18" fillId="0" borderId="0" xfId="0" applyNumberFormat="1" applyFont="1" applyFill="1" applyBorder="1" applyAlignment="1">
      <alignment horizontal="center" wrapText="1"/>
    </xf>
    <xf numFmtId="175" fontId="4" fillId="0" borderId="0" xfId="0" applyNumberFormat="1" applyFont="1" applyFill="1" applyBorder="1"/>
    <xf numFmtId="44" fontId="4" fillId="0" borderId="0" xfId="0" applyNumberFormat="1" applyFont="1" applyFill="1" applyBorder="1"/>
    <xf numFmtId="0" fontId="4" fillId="0" borderId="0" xfId="0" applyFont="1" applyAlignment="1">
      <alignment horizontal="center"/>
    </xf>
    <xf numFmtId="0" fontId="20" fillId="0" borderId="0" xfId="0" applyFont="1"/>
    <xf numFmtId="0" fontId="4" fillId="0" borderId="0" xfId="0" applyFont="1" applyBorder="1" applyAlignment="1">
      <alignment horizontal="center" wrapText="1"/>
    </xf>
    <xf numFmtId="0" fontId="4" fillId="0" borderId="0" xfId="0" applyFont="1" applyFill="1" applyAlignment="1">
      <alignment horizontal="center"/>
    </xf>
    <xf numFmtId="0" fontId="11" fillId="0" borderId="0" xfId="0" applyFont="1"/>
    <xf numFmtId="17" fontId="4" fillId="0" borderId="0" xfId="0" applyNumberFormat="1" applyFont="1" applyAlignment="1">
      <alignment horizontal="center" wrapText="1"/>
    </xf>
    <xf numFmtId="17" fontId="4" fillId="0" borderId="2" xfId="0" applyNumberFormat="1" applyFont="1" applyBorder="1" applyAlignment="1">
      <alignment horizontal="center" wrapText="1"/>
    </xf>
    <xf numFmtId="165" fontId="22" fillId="0" borderId="0" xfId="0" applyNumberFormat="1" applyFont="1"/>
    <xf numFmtId="165" fontId="4" fillId="0" borderId="3" xfId="0" applyNumberFormat="1" applyFont="1" applyBorder="1"/>
    <xf numFmtId="165" fontId="4" fillId="0" borderId="0" xfId="0" applyNumberFormat="1" applyFont="1"/>
    <xf numFmtId="167" fontId="4" fillId="0" borderId="0" xfId="0" applyNumberFormat="1" applyFont="1"/>
    <xf numFmtId="0" fontId="4" fillId="0" borderId="2" xfId="0" applyFont="1" applyBorder="1" applyAlignment="1">
      <alignment horizontal="center"/>
    </xf>
    <xf numFmtId="9" fontId="4" fillId="0" borderId="2" xfId="0" applyNumberFormat="1" applyFont="1" applyBorder="1" applyAlignment="1">
      <alignment horizontal="center"/>
    </xf>
    <xf numFmtId="0" fontId="4" fillId="0" borderId="0" xfId="0" applyFont="1" applyAlignment="1"/>
    <xf numFmtId="174" fontId="23" fillId="0" borderId="0" xfId="0" applyNumberFormat="1" applyFont="1" applyFill="1" applyBorder="1"/>
    <xf numFmtId="165" fontId="4" fillId="0" borderId="0" xfId="0" applyNumberFormat="1" applyFont="1" applyAlignment="1">
      <alignment horizontal="center"/>
    </xf>
    <xf numFmtId="169" fontId="4" fillId="0" borderId="2" xfId="0" applyNumberFormat="1" applyFont="1" applyBorder="1" applyAlignment="1">
      <alignment horizontal="center"/>
    </xf>
    <xf numFmtId="0" fontId="4" fillId="0" borderId="0" xfId="0" applyFont="1" applyBorder="1" applyAlignment="1">
      <alignment horizontal="center"/>
    </xf>
    <xf numFmtId="164" fontId="4" fillId="0" borderId="0" xfId="0" applyNumberFormat="1" applyFont="1" applyFill="1"/>
    <xf numFmtId="164" fontId="4" fillId="0" borderId="0" xfId="0" applyNumberFormat="1" applyFont="1"/>
    <xf numFmtId="0" fontId="11" fillId="0" borderId="0" xfId="0" applyFont="1" applyAlignment="1">
      <alignment horizontal="left" wrapText="1"/>
    </xf>
    <xf numFmtId="0" fontId="13" fillId="0" borderId="0" xfId="0" applyFont="1" applyFill="1" applyBorder="1" applyAlignment="1">
      <alignment horizontal="center" wrapText="1"/>
    </xf>
    <xf numFmtId="0" fontId="4" fillId="0" borderId="0" xfId="0" applyFont="1" applyAlignment="1">
      <alignment horizontal="left"/>
    </xf>
    <xf numFmtId="42" fontId="20" fillId="0" borderId="0" xfId="0" applyNumberFormat="1" applyFont="1" applyFill="1" applyBorder="1"/>
    <xf numFmtId="42" fontId="22" fillId="0" borderId="0" xfId="0" applyNumberFormat="1" applyFont="1" applyFill="1" applyBorder="1"/>
    <xf numFmtId="0" fontId="4" fillId="0" borderId="0" xfId="0" applyFont="1" applyAlignment="1">
      <alignment horizontal="left" wrapText="1"/>
    </xf>
    <xf numFmtId="42" fontId="22" fillId="0" borderId="3" xfId="0" applyNumberFormat="1" applyFont="1" applyFill="1" applyBorder="1"/>
    <xf numFmtId="0" fontId="4" fillId="0" borderId="0" xfId="0" quotePrefix="1" applyFont="1" applyFill="1" applyAlignment="1">
      <alignment horizontal="center" vertical="top"/>
    </xf>
    <xf numFmtId="0" fontId="11" fillId="0" borderId="0" xfId="0" applyFont="1" applyBorder="1" applyAlignment="1">
      <alignment horizontal="left"/>
    </xf>
    <xf numFmtId="3" fontId="4" fillId="0" borderId="0" xfId="0" applyNumberFormat="1" applyFont="1"/>
    <xf numFmtId="3" fontId="22" fillId="0" borderId="0" xfId="0" applyNumberFormat="1" applyFont="1"/>
    <xf numFmtId="171" fontId="22" fillId="0" borderId="0" xfId="0" applyNumberFormat="1" applyFont="1"/>
    <xf numFmtId="171" fontId="14" fillId="0" borderId="0" xfId="0" applyNumberFormat="1" applyFont="1"/>
    <xf numFmtId="42" fontId="14" fillId="0" borderId="0" xfId="0" applyNumberFormat="1" applyFont="1" applyFill="1"/>
    <xf numFmtId="42" fontId="4" fillId="0" borderId="0" xfId="0" applyNumberFormat="1" applyFont="1"/>
    <xf numFmtId="169" fontId="19" fillId="0" borderId="0" xfId="0" applyNumberFormat="1" applyFont="1" applyFill="1"/>
    <xf numFmtId="169" fontId="4" fillId="0" borderId="0" xfId="0" applyNumberFormat="1" applyFont="1"/>
    <xf numFmtId="168" fontId="4" fillId="0" borderId="0" xfId="0" applyNumberFormat="1" applyFont="1"/>
    <xf numFmtId="171" fontId="4" fillId="0" borderId="0" xfId="0" applyNumberFormat="1" applyFont="1"/>
    <xf numFmtId="171" fontId="4" fillId="0" borderId="3" xfId="0" applyNumberFormat="1" applyFont="1" applyBorder="1"/>
    <xf numFmtId="0" fontId="4" fillId="0" borderId="0" xfId="0" applyFont="1" applyFill="1" applyAlignment="1"/>
    <xf numFmtId="0" fontId="11" fillId="0" borderId="0" xfId="0" applyFont="1" applyFill="1" applyAlignment="1">
      <alignment horizontal="centerContinuous"/>
    </xf>
    <xf numFmtId="0" fontId="11" fillId="0" borderId="0" xfId="0" applyFont="1" applyAlignment="1">
      <alignment horizontal="center" vertical="center" wrapText="1"/>
    </xf>
    <xf numFmtId="17" fontId="4" fillId="0" borderId="2" xfId="0" applyNumberFormat="1" applyFont="1" applyFill="1" applyBorder="1" applyAlignment="1">
      <alignment horizontal="center"/>
    </xf>
    <xf numFmtId="37" fontId="14" fillId="0" borderId="0" xfId="0" applyNumberFormat="1" applyFont="1" applyFill="1" applyBorder="1"/>
    <xf numFmtId="37" fontId="4" fillId="0" borderId="0" xfId="0" applyNumberFormat="1" applyFont="1" applyFill="1"/>
    <xf numFmtId="37" fontId="4" fillId="0" borderId="3" xfId="0" applyNumberFormat="1" applyFont="1" applyFill="1" applyBorder="1"/>
    <xf numFmtId="37" fontId="20" fillId="0" borderId="0" xfId="0" applyNumberFormat="1" applyFont="1" applyFill="1"/>
    <xf numFmtId="0" fontId="20" fillId="0" borderId="0" xfId="0" applyFont="1" applyFill="1"/>
    <xf numFmtId="37" fontId="11" fillId="0" borderId="0" xfId="0" applyNumberFormat="1" applyFont="1" applyFill="1"/>
    <xf numFmtId="37" fontId="11" fillId="0" borderId="0" xfId="0" applyNumberFormat="1" applyFont="1" applyFill="1" applyBorder="1"/>
    <xf numFmtId="0" fontId="4" fillId="0" borderId="0" xfId="0" applyFont="1" applyFill="1" applyAlignment="1">
      <alignment horizontal="left"/>
    </xf>
    <xf numFmtId="17" fontId="4" fillId="0" borderId="0" xfId="0" applyNumberFormat="1" applyFont="1" applyFill="1" applyBorder="1"/>
    <xf numFmtId="0" fontId="18" fillId="0" borderId="0" xfId="0" applyFont="1" applyFill="1" applyAlignment="1">
      <alignment horizontal="left"/>
    </xf>
    <xf numFmtId="0" fontId="18" fillId="0" borderId="0" xfId="0" applyFont="1" applyFill="1" applyBorder="1" applyAlignment="1">
      <alignment horizontal="center"/>
    </xf>
    <xf numFmtId="37" fontId="4" fillId="0" borderId="0" xfId="0" applyNumberFormat="1" applyFont="1" applyFill="1" applyBorder="1"/>
    <xf numFmtId="39" fontId="4" fillId="0" borderId="0" xfId="0" applyNumberFormat="1" applyFont="1" applyFill="1"/>
    <xf numFmtId="2" fontId="4" fillId="0" borderId="0" xfId="0" applyNumberFormat="1" applyFont="1" applyFill="1"/>
    <xf numFmtId="0" fontId="20" fillId="0" borderId="0" xfId="0" applyFont="1" applyFill="1" applyAlignment="1">
      <alignment horizontal="center"/>
    </xf>
    <xf numFmtId="0" fontId="19" fillId="0" borderId="0" xfId="5" applyFont="1"/>
    <xf numFmtId="0" fontId="19" fillId="0" borderId="0" xfId="5" applyFont="1" applyAlignment="1">
      <alignment horizontal="center"/>
    </xf>
    <xf numFmtId="0" fontId="19" fillId="0" borderId="0" xfId="5" applyFont="1" applyBorder="1" applyAlignment="1">
      <alignment horizontal="center"/>
    </xf>
    <xf numFmtId="0" fontId="19" fillId="0" borderId="2" xfId="5" applyFont="1" applyBorder="1" applyAlignment="1">
      <alignment horizontal="center"/>
    </xf>
    <xf numFmtId="3" fontId="19" fillId="0" borderId="0" xfId="5" applyNumberFormat="1" applyFont="1" applyBorder="1" applyAlignment="1">
      <alignment horizontal="center"/>
    </xf>
    <xf numFmtId="42" fontId="19" fillId="0" borderId="0" xfId="5" applyNumberFormat="1" applyFont="1" applyBorder="1" applyAlignment="1">
      <alignment horizontal="center"/>
    </xf>
    <xf numFmtId="0" fontId="19" fillId="0" borderId="0" xfId="5" applyFont="1" applyAlignment="1">
      <alignment horizontal="left"/>
    </xf>
    <xf numFmtId="168" fontId="19" fillId="0" borderId="0" xfId="5" applyNumberFormat="1" applyFont="1"/>
    <xf numFmtId="42" fontId="19" fillId="0" borderId="0" xfId="5" applyNumberFormat="1" applyFont="1"/>
    <xf numFmtId="42" fontId="4" fillId="0" borderId="0" xfId="5" applyNumberFormat="1" applyFont="1"/>
    <xf numFmtId="42" fontId="14" fillId="0" borderId="0" xfId="5" applyNumberFormat="1" applyFont="1"/>
    <xf numFmtId="10" fontId="19" fillId="0" borderId="0" xfId="5" applyNumberFormat="1" applyFont="1"/>
    <xf numFmtId="168" fontId="19" fillId="0" borderId="2" xfId="5" applyNumberFormat="1" applyFont="1" applyBorder="1"/>
    <xf numFmtId="3" fontId="19" fillId="0" borderId="3" xfId="5" applyNumberFormat="1" applyFont="1" applyBorder="1"/>
    <xf numFmtId="42" fontId="19" fillId="0" borderId="3" xfId="5" applyNumberFormat="1" applyFont="1" applyBorder="1"/>
    <xf numFmtId="42" fontId="4" fillId="0" borderId="3" xfId="5" applyNumberFormat="1" applyFont="1" applyBorder="1"/>
    <xf numFmtId="10" fontId="19" fillId="0" borderId="3" xfId="5" applyNumberFormat="1" applyFont="1" applyBorder="1"/>
    <xf numFmtId="0" fontId="4" fillId="0" borderId="0" xfId="5" applyFont="1" applyBorder="1" applyAlignment="1">
      <alignment horizontal="left"/>
    </xf>
    <xf numFmtId="3" fontId="4" fillId="0" borderId="0" xfId="5" applyNumberFormat="1" applyFont="1" applyFill="1" applyBorder="1"/>
    <xf numFmtId="42" fontId="4" fillId="0" borderId="0" xfId="5" applyNumberFormat="1" applyFont="1" applyFill="1" applyBorder="1"/>
    <xf numFmtId="171" fontId="4" fillId="0" borderId="0" xfId="5" applyNumberFormat="1" applyFont="1" applyFill="1" applyBorder="1"/>
    <xf numFmtId="171" fontId="4" fillId="0" borderId="0" xfId="5" applyNumberFormat="1" applyFont="1" applyFill="1"/>
    <xf numFmtId="171" fontId="22" fillId="0" borderId="0" xfId="5" applyNumberFormat="1" applyFont="1"/>
    <xf numFmtId="169" fontId="4" fillId="0" borderId="0" xfId="5" applyNumberFormat="1" applyFont="1"/>
    <xf numFmtId="10" fontId="4" fillId="0" borderId="0" xfId="5" applyNumberFormat="1" applyFont="1"/>
    <xf numFmtId="0" fontId="4" fillId="0" borderId="0" xfId="5" applyFont="1"/>
    <xf numFmtId="172" fontId="4" fillId="0" borderId="0" xfId="5" applyNumberFormat="1" applyFont="1" applyFill="1" applyBorder="1"/>
    <xf numFmtId="37" fontId="4" fillId="0" borderId="0" xfId="5" applyNumberFormat="1" applyFont="1" applyFill="1"/>
    <xf numFmtId="0" fontId="4" fillId="0" borderId="0" xfId="5" applyFont="1" applyAlignment="1">
      <alignment horizontal="left"/>
    </xf>
    <xf numFmtId="3" fontId="4" fillId="0" borderId="0" xfId="5" applyNumberFormat="1" applyFont="1" applyBorder="1"/>
    <xf numFmtId="42" fontId="4" fillId="0" borderId="3" xfId="5" applyNumberFormat="1" applyFont="1" applyFill="1" applyBorder="1"/>
    <xf numFmtId="0" fontId="4" fillId="0" borderId="0" xfId="5" applyFont="1" applyFill="1"/>
    <xf numFmtId="3" fontId="19" fillId="0" borderId="0" xfId="5" applyNumberFormat="1" applyFont="1"/>
    <xf numFmtId="0" fontId="11" fillId="0" borderId="0" xfId="5" applyFont="1" applyAlignment="1">
      <alignment horizontal="left"/>
    </xf>
    <xf numFmtId="42" fontId="4" fillId="0" borderId="0" xfId="5" applyNumberFormat="1" applyFont="1" applyBorder="1"/>
    <xf numFmtId="167" fontId="4" fillId="0" borderId="0" xfId="5" applyNumberFormat="1" applyFont="1" applyFill="1"/>
    <xf numFmtId="165" fontId="4" fillId="0" borderId="0" xfId="5" applyNumberFormat="1" applyFont="1" applyFill="1"/>
    <xf numFmtId="0" fontId="4" fillId="0" borderId="0" xfId="5" applyFont="1" applyFill="1" applyBorder="1" applyAlignment="1">
      <alignment horizontal="left"/>
    </xf>
    <xf numFmtId="0" fontId="4" fillId="0" borderId="0" xfId="5" applyFont="1" applyFill="1" applyBorder="1"/>
    <xf numFmtId="0" fontId="4" fillId="0" borderId="0" xfId="5" applyFont="1" applyBorder="1"/>
    <xf numFmtId="165" fontId="4" fillId="0" borderId="0" xfId="5" applyNumberFormat="1" applyFont="1" applyFill="1" applyBorder="1"/>
    <xf numFmtId="0" fontId="4" fillId="0" borderId="2" xfId="5" applyFont="1" applyBorder="1" applyAlignment="1">
      <alignment horizontal="left"/>
    </xf>
    <xf numFmtId="0" fontId="4" fillId="0" borderId="3" xfId="5" applyFont="1" applyBorder="1" applyAlignment="1">
      <alignment horizontal="left"/>
    </xf>
    <xf numFmtId="167" fontId="4" fillId="0" borderId="3" xfId="5" applyNumberFormat="1" applyFont="1" applyFill="1" applyBorder="1"/>
    <xf numFmtId="165" fontId="4" fillId="0" borderId="3" xfId="5" applyNumberFormat="1" applyFont="1" applyFill="1" applyBorder="1"/>
    <xf numFmtId="44" fontId="4" fillId="0" borderId="0" xfId="5" applyNumberFormat="1" applyFont="1"/>
    <xf numFmtId="165" fontId="19" fillId="0" borderId="0" xfId="5" applyNumberFormat="1" applyFont="1"/>
    <xf numFmtId="0" fontId="11" fillId="0" borderId="0" xfId="0" applyNumberFormat="1" applyFont="1" applyFill="1" applyAlignment="1">
      <alignment horizontal="centerContinuous"/>
    </xf>
    <xf numFmtId="0" fontId="11" fillId="0" borderId="0" xfId="0" applyNumberFormat="1" applyFont="1" applyFill="1" applyAlignment="1"/>
    <xf numFmtId="0" fontId="4" fillId="0" borderId="0" xfId="0" applyNumberFormat="1" applyFont="1" applyFill="1" applyAlignment="1"/>
    <xf numFmtId="0" fontId="4" fillId="0" borderId="0" xfId="0" applyNumberFormat="1" applyFont="1" applyFill="1" applyAlignment="1">
      <alignment horizontal="center"/>
    </xf>
    <xf numFmtId="165" fontId="4" fillId="0" borderId="0" xfId="3" applyNumberFormat="1" applyFont="1" applyFill="1" applyAlignment="1"/>
    <xf numFmtId="165" fontId="14" fillId="0" borderId="0" xfId="3" applyNumberFormat="1" applyFont="1" applyFill="1" applyAlignment="1"/>
    <xf numFmtId="165" fontId="4" fillId="0" borderId="2" xfId="3" applyNumberFormat="1" applyFont="1" applyFill="1" applyBorder="1" applyAlignment="1"/>
    <xf numFmtId="165" fontId="14" fillId="0" borderId="2" xfId="3" applyNumberFormat="1" applyFont="1" applyFill="1" applyBorder="1" applyAlignment="1"/>
    <xf numFmtId="41" fontId="4" fillId="0" borderId="0" xfId="0" applyNumberFormat="1" applyFont="1" applyFill="1" applyBorder="1" applyAlignment="1"/>
    <xf numFmtId="41" fontId="14" fillId="0" borderId="0" xfId="0" applyNumberFormat="1" applyFont="1" applyFill="1" applyBorder="1" applyAlignment="1"/>
    <xf numFmtId="171" fontId="4" fillId="0" borderId="0" xfId="0" applyNumberFormat="1" applyFont="1" applyFill="1"/>
    <xf numFmtId="44" fontId="4" fillId="0" borderId="0" xfId="0" applyNumberFormat="1" applyFont="1" applyFill="1" applyAlignment="1"/>
    <xf numFmtId="41" fontId="11" fillId="0" borderId="2" xfId="0" applyNumberFormat="1" applyFont="1" applyFill="1" applyBorder="1" applyAlignment="1">
      <alignment horizontal="center" wrapText="1"/>
    </xf>
    <xf numFmtId="0" fontId="11" fillId="0" borderId="2" xfId="0" applyNumberFormat="1" applyFont="1" applyFill="1" applyBorder="1" applyAlignment="1">
      <alignment horizontal="center" wrapText="1"/>
    </xf>
    <xf numFmtId="41" fontId="11" fillId="0" borderId="2" xfId="2" applyNumberFormat="1" applyFont="1" applyFill="1">
      <alignment horizontal="center" vertical="center" wrapText="1"/>
    </xf>
    <xf numFmtId="0" fontId="11" fillId="0" borderId="2" xfId="2" applyFont="1" applyFill="1">
      <alignment horizontal="center" vertical="center" wrapText="1"/>
    </xf>
    <xf numFmtId="17" fontId="25" fillId="0" borderId="2" xfId="0" applyNumberFormat="1" applyFont="1" applyFill="1" applyBorder="1" applyAlignment="1">
      <alignment horizontal="center"/>
    </xf>
    <xf numFmtId="37" fontId="22" fillId="0" borderId="0" xfId="0" applyNumberFormat="1" applyFont="1" applyFill="1"/>
    <xf numFmtId="167" fontId="4" fillId="0" borderId="1" xfId="0" applyNumberFormat="1" applyFont="1" applyFill="1" applyBorder="1"/>
    <xf numFmtId="167" fontId="16" fillId="0" borderId="0" xfId="0" applyNumberFormat="1" applyFont="1" applyFill="1"/>
    <xf numFmtId="167" fontId="25" fillId="0" borderId="0" xfId="0" applyNumberFormat="1" applyFont="1" applyFill="1"/>
    <xf numFmtId="167" fontId="4" fillId="0" borderId="3" xfId="0" applyNumberFormat="1" applyFont="1" applyFill="1" applyBorder="1"/>
    <xf numFmtId="171" fontId="14" fillId="0" borderId="10" xfId="0" applyNumberFormat="1" applyFont="1" applyFill="1" applyBorder="1"/>
    <xf numFmtId="171" fontId="14" fillId="0" borderId="15" xfId="0" applyNumberFormat="1" applyFont="1" applyFill="1" applyBorder="1"/>
    <xf numFmtId="0" fontId="4" fillId="3" borderId="0" xfId="0" applyFont="1" applyFill="1"/>
    <xf numFmtId="165" fontId="4" fillId="3" borderId="1" xfId="0" applyNumberFormat="1" applyFont="1" applyFill="1" applyBorder="1"/>
    <xf numFmtId="0" fontId="11" fillId="0" borderId="0" xfId="0" applyFont="1" applyFill="1" applyAlignment="1">
      <alignment vertical="center"/>
    </xf>
    <xf numFmtId="171" fontId="14" fillId="0" borderId="9" xfId="0" applyNumberFormat="1" applyFont="1" applyFill="1" applyBorder="1"/>
    <xf numFmtId="165" fontId="4" fillId="0" borderId="1" xfId="0" applyNumberFormat="1" applyFont="1" applyFill="1" applyBorder="1"/>
    <xf numFmtId="168" fontId="14" fillId="0" borderId="10" xfId="0" applyNumberFormat="1" applyFont="1" applyFill="1" applyBorder="1"/>
    <xf numFmtId="168" fontId="14" fillId="0" borderId="15" xfId="0" applyNumberFormat="1" applyFont="1" applyFill="1" applyBorder="1"/>
    <xf numFmtId="168" fontId="14" fillId="0" borderId="16" xfId="0" applyNumberFormat="1" applyFont="1" applyFill="1" applyBorder="1"/>
    <xf numFmtId="168" fontId="4" fillId="0" borderId="15" xfId="0" applyNumberFormat="1" applyFont="1" applyFill="1" applyBorder="1"/>
    <xf numFmtId="168" fontId="4" fillId="0" borderId="16" xfId="0" applyNumberFormat="1" applyFont="1" applyFill="1" applyBorder="1"/>
    <xf numFmtId="0" fontId="4" fillId="0" borderId="0" xfId="6" applyFont="1" applyAlignment="1">
      <alignment horizontal="left"/>
    </xf>
    <xf numFmtId="0" fontId="11" fillId="0" borderId="0" xfId="6" applyFont="1" applyAlignment="1">
      <alignment horizontal="center"/>
    </xf>
    <xf numFmtId="0" fontId="11" fillId="0" borderId="0" xfId="6" applyFont="1" applyAlignment="1">
      <alignment horizontal="left"/>
    </xf>
    <xf numFmtId="0" fontId="4" fillId="0" borderId="0" xfId="6" applyNumberFormat="1" applyFont="1" applyAlignment="1">
      <alignment horizontal="center"/>
    </xf>
    <xf numFmtId="177" fontId="13" fillId="0" borderId="0" xfId="6" applyNumberFormat="1" applyFont="1" applyAlignment="1">
      <alignment horizontal="right"/>
    </xf>
    <xf numFmtId="166" fontId="4" fillId="0" borderId="0" xfId="7" applyNumberFormat="1" applyFont="1" applyAlignment="1">
      <alignment horizontal="right"/>
    </xf>
    <xf numFmtId="178" fontId="4" fillId="0" borderId="0" xfId="6" applyNumberFormat="1" applyFont="1" applyAlignment="1">
      <alignment horizontal="right"/>
    </xf>
    <xf numFmtId="0" fontId="4" fillId="0" borderId="0" xfId="6" applyFont="1" applyAlignment="1">
      <alignment horizontal="right"/>
    </xf>
    <xf numFmtId="0" fontId="4" fillId="0" borderId="3" xfId="6" applyFont="1" applyBorder="1" applyAlignment="1">
      <alignment horizontal="right"/>
    </xf>
    <xf numFmtId="0" fontId="4" fillId="0" borderId="0" xfId="6" quotePrefix="1" applyFont="1" applyAlignment="1">
      <alignment horizontal="right"/>
    </xf>
    <xf numFmtId="0" fontId="4" fillId="0" borderId="14" xfId="6" applyFont="1" applyBorder="1" applyAlignment="1">
      <alignment horizontal="right"/>
    </xf>
    <xf numFmtId="166" fontId="13" fillId="0" borderId="0" xfId="7" applyNumberFormat="1" applyFont="1" applyFill="1" applyBorder="1"/>
    <xf numFmtId="0" fontId="31" fillId="0" borderId="0" xfId="0" applyFont="1" applyFill="1"/>
    <xf numFmtId="0" fontId="4" fillId="0" borderId="2" xfId="5" applyFont="1" applyBorder="1" applyAlignment="1">
      <alignment horizontal="center"/>
    </xf>
    <xf numFmtId="0" fontId="4" fillId="0" borderId="0" xfId="5" applyFont="1" applyBorder="1" applyAlignment="1">
      <alignment horizontal="center"/>
    </xf>
    <xf numFmtId="0" fontId="12" fillId="0" borderId="0" xfId="5" applyFont="1"/>
    <xf numFmtId="173" fontId="4" fillId="0" borderId="0" xfId="5" applyNumberFormat="1" applyFont="1"/>
    <xf numFmtId="0" fontId="12" fillId="0" borderId="0" xfId="5" applyFont="1" applyBorder="1"/>
    <xf numFmtId="44" fontId="12" fillId="0" borderId="0" xfId="5" applyNumberFormat="1" applyFont="1"/>
    <xf numFmtId="44" fontId="12" fillId="0" borderId="0" xfId="5" applyNumberFormat="1" applyFont="1" applyBorder="1"/>
    <xf numFmtId="173" fontId="4" fillId="0" borderId="0" xfId="5" applyNumberFormat="1" applyFont="1" applyBorder="1"/>
    <xf numFmtId="44" fontId="4" fillId="0" borderId="0" xfId="5" applyNumberFormat="1" applyFont="1" applyBorder="1"/>
    <xf numFmtId="44" fontId="4" fillId="0" borderId="3" xfId="5" applyNumberFormat="1" applyFont="1" applyBorder="1"/>
    <xf numFmtId="171" fontId="12" fillId="0" borderId="0" xfId="5" applyNumberFormat="1" applyFont="1"/>
    <xf numFmtId="171" fontId="12" fillId="0" borderId="0" xfId="5" applyNumberFormat="1" applyFont="1" applyBorder="1"/>
    <xf numFmtId="171" fontId="4" fillId="0" borderId="0" xfId="5" applyNumberFormat="1" applyFont="1"/>
    <xf numFmtId="171" fontId="12" fillId="0" borderId="0" xfId="5" applyNumberFormat="1" applyFont="1" applyFill="1"/>
    <xf numFmtId="171" fontId="19" fillId="0" borderId="0" xfId="5" applyNumberFormat="1" applyFont="1"/>
    <xf numFmtId="171" fontId="4" fillId="0" borderId="3" xfId="5" applyNumberFormat="1" applyFont="1" applyBorder="1"/>
    <xf numFmtId="171" fontId="19" fillId="0" borderId="0" xfId="5" applyNumberFormat="1" applyFont="1" applyFill="1"/>
    <xf numFmtId="171" fontId="14" fillId="0" borderId="0" xfId="5" applyNumberFormat="1" applyFont="1"/>
    <xf numFmtId="173" fontId="4" fillId="0" borderId="3" xfId="5" applyNumberFormat="1" applyFont="1" applyBorder="1"/>
    <xf numFmtId="171" fontId="4" fillId="0" borderId="0" xfId="5" applyNumberFormat="1" applyFont="1" applyBorder="1"/>
    <xf numFmtId="169" fontId="4" fillId="0" borderId="0" xfId="5" applyNumberFormat="1" applyFont="1" applyBorder="1"/>
    <xf numFmtId="0" fontId="4" fillId="0" borderId="0" xfId="5" applyFont="1" applyFill="1" applyAlignment="1"/>
    <xf numFmtId="0" fontId="4" fillId="0" borderId="0" xfId="5" applyFont="1" applyAlignment="1"/>
    <xf numFmtId="0" fontId="11" fillId="0" borderId="7" xfId="0" applyFont="1" applyBorder="1"/>
    <xf numFmtId="0" fontId="11" fillId="0" borderId="2" xfId="0" applyFont="1" applyBorder="1" applyAlignment="1">
      <alignment horizontal="centerContinuous"/>
    </xf>
    <xf numFmtId="0" fontId="11" fillId="0" borderId="5" xfId="0" applyFont="1" applyBorder="1" applyAlignment="1">
      <alignment horizontal="centerContinuous"/>
    </xf>
    <xf numFmtId="0" fontId="11" fillId="0" borderId="4" xfId="0" applyFont="1" applyBorder="1" applyAlignment="1">
      <alignment horizontal="centerContinuous"/>
    </xf>
    <xf numFmtId="0" fontId="11" fillId="0" borderId="2" xfId="0" applyFont="1" applyBorder="1" applyAlignment="1">
      <alignment horizontal="center"/>
    </xf>
    <xf numFmtId="0" fontId="11" fillId="0" borderId="5" xfId="0" applyFont="1" applyBorder="1" applyAlignment="1">
      <alignment horizontal="center"/>
    </xf>
    <xf numFmtId="0" fontId="11" fillId="0" borderId="1" xfId="0" applyFont="1" applyFill="1" applyBorder="1" applyAlignment="1">
      <alignment horizontal="center"/>
    </xf>
    <xf numFmtId="0" fontId="11" fillId="0" borderId="6" xfId="0" applyFont="1" applyBorder="1" applyAlignment="1">
      <alignment horizontal="center"/>
    </xf>
    <xf numFmtId="0" fontId="11" fillId="0" borderId="1" xfId="0" applyFont="1" applyBorder="1" applyAlignment="1">
      <alignment horizontal="center"/>
    </xf>
    <xf numFmtId="0" fontId="11" fillId="0" borderId="8" xfId="0" applyFont="1" applyBorder="1" applyAlignment="1">
      <alignment horizontal="center"/>
    </xf>
    <xf numFmtId="0" fontId="4" fillId="0" borderId="0" xfId="0" applyFont="1" applyAlignment="1">
      <alignment horizontal="right"/>
    </xf>
    <xf numFmtId="0" fontId="4" fillId="0" borderId="0" xfId="0" applyFont="1" applyFill="1" applyAlignment="1">
      <alignment horizontal="right"/>
    </xf>
    <xf numFmtId="172" fontId="14" fillId="0" borderId="0" xfId="0" applyNumberFormat="1" applyFont="1"/>
    <xf numFmtId="172" fontId="4" fillId="0" borderId="0" xfId="0" applyNumberFormat="1" applyFont="1"/>
    <xf numFmtId="3" fontId="14" fillId="0" borderId="0" xfId="5" applyNumberFormat="1" applyFont="1"/>
    <xf numFmtId="3" fontId="14" fillId="0" borderId="0" xfId="5" applyNumberFormat="1" applyFont="1" applyFill="1"/>
    <xf numFmtId="176" fontId="14" fillId="0" borderId="0" xfId="5" applyNumberFormat="1" applyFont="1" applyFill="1" applyBorder="1"/>
    <xf numFmtId="0" fontId="21" fillId="0" borderId="0" xfId="5" applyFont="1" applyBorder="1" applyAlignment="1">
      <alignment horizontal="center"/>
    </xf>
    <xf numFmtId="3" fontId="26" fillId="0" borderId="2" xfId="5" applyNumberFormat="1" applyFont="1" applyBorder="1" applyAlignment="1">
      <alignment horizontal="center"/>
    </xf>
    <xf numFmtId="0" fontId="11" fillId="0" borderId="0" xfId="6" applyFont="1" applyAlignment="1">
      <alignment horizontal="centerContinuous"/>
    </xf>
    <xf numFmtId="0" fontId="26" fillId="0" borderId="0" xfId="5" applyFont="1" applyBorder="1" applyAlignment="1">
      <alignment horizontal="center"/>
    </xf>
    <xf numFmtId="0" fontId="14" fillId="0" borderId="0" xfId="5" applyFont="1"/>
    <xf numFmtId="0" fontId="21" fillId="0" borderId="0" xfId="0" applyFont="1" applyFill="1" applyAlignment="1">
      <alignment horizontal="center"/>
    </xf>
    <xf numFmtId="0" fontId="19" fillId="0" borderId="10" xfId="5" applyFont="1" applyBorder="1" applyAlignment="1">
      <alignment horizontal="center"/>
    </xf>
    <xf numFmtId="0" fontId="19" fillId="0" borderId="7" xfId="5" applyFont="1" applyBorder="1" applyAlignment="1">
      <alignment horizontal="center"/>
    </xf>
    <xf numFmtId="0" fontId="19" fillId="0" borderId="15" xfId="5" applyFont="1" applyBorder="1" applyAlignment="1">
      <alignment horizontal="center"/>
    </xf>
    <xf numFmtId="0" fontId="13" fillId="0" borderId="2" xfId="5" applyFont="1" applyFill="1" applyBorder="1" applyAlignment="1">
      <alignment horizontal="center"/>
    </xf>
    <xf numFmtId="0" fontId="19" fillId="0" borderId="16" xfId="5" applyFont="1" applyBorder="1" applyAlignment="1">
      <alignment horizontal="center"/>
    </xf>
    <xf numFmtId="0" fontId="19" fillId="0" borderId="5" xfId="5" applyFont="1" applyBorder="1" applyAlignment="1">
      <alignment horizontal="center"/>
    </xf>
    <xf numFmtId="168" fontId="25" fillId="0" borderId="10" xfId="5" applyNumberFormat="1" applyFont="1" applyFill="1" applyBorder="1"/>
    <xf numFmtId="168" fontId="4" fillId="0" borderId="7" xfId="5" applyNumberFormat="1" applyFont="1" applyFill="1" applyBorder="1"/>
    <xf numFmtId="169" fontId="19" fillId="0" borderId="0" xfId="5" applyNumberFormat="1" applyFont="1"/>
    <xf numFmtId="168" fontId="25" fillId="0" borderId="15" xfId="5" applyNumberFormat="1" applyFont="1" applyFill="1" applyBorder="1"/>
    <xf numFmtId="168" fontId="25" fillId="0" borderId="16" xfId="5" applyNumberFormat="1" applyFont="1" applyFill="1" applyBorder="1"/>
    <xf numFmtId="168" fontId="4" fillId="0" borderId="5" xfId="5" applyNumberFormat="1" applyFont="1" applyFill="1" applyBorder="1"/>
    <xf numFmtId="169" fontId="19" fillId="0" borderId="3" xfId="5" applyNumberFormat="1" applyFont="1" applyBorder="1"/>
    <xf numFmtId="168" fontId="13" fillId="0" borderId="10" xfId="0" applyNumberFormat="1" applyFont="1" applyFill="1" applyBorder="1"/>
    <xf numFmtId="17" fontId="13" fillId="0" borderId="17" xfId="0" applyNumberFormat="1" applyFont="1" applyFill="1" applyBorder="1" applyAlignment="1">
      <alignment horizontal="center"/>
    </xf>
    <xf numFmtId="17" fontId="4" fillId="0" borderId="13" xfId="0" applyNumberFormat="1" applyFont="1" applyFill="1" applyBorder="1" applyAlignment="1">
      <alignment horizontal="center"/>
    </xf>
    <xf numFmtId="17" fontId="4" fillId="0" borderId="18" xfId="0" applyNumberFormat="1" applyFont="1" applyFill="1" applyBorder="1" applyAlignment="1">
      <alignment horizontal="center"/>
    </xf>
    <xf numFmtId="37" fontId="14" fillId="0" borderId="19" xfId="0" applyNumberFormat="1" applyFont="1" applyFill="1" applyBorder="1"/>
    <xf numFmtId="37" fontId="14" fillId="0" borderId="20" xfId="0" applyNumberFormat="1" applyFont="1" applyFill="1" applyBorder="1"/>
    <xf numFmtId="37" fontId="4" fillId="0" borderId="21" xfId="0" applyNumberFormat="1" applyFont="1" applyFill="1" applyBorder="1"/>
    <xf numFmtId="37" fontId="20" fillId="0" borderId="19" xfId="0" applyNumberFormat="1" applyFont="1" applyFill="1" applyBorder="1"/>
    <xf numFmtId="37" fontId="20" fillId="0" borderId="0" xfId="0" applyNumberFormat="1" applyFont="1" applyFill="1" applyBorder="1"/>
    <xf numFmtId="37" fontId="20" fillId="0" borderId="20" xfId="0" applyNumberFormat="1" applyFont="1" applyFill="1" applyBorder="1"/>
    <xf numFmtId="37" fontId="14" fillId="0" borderId="23" xfId="0" applyNumberFormat="1" applyFont="1" applyFill="1" applyBorder="1"/>
    <xf numFmtId="37" fontId="14" fillId="0" borderId="12" xfId="0" applyNumberFormat="1" applyFont="1" applyFill="1" applyBorder="1"/>
    <xf numFmtId="37" fontId="14" fillId="0" borderId="24" xfId="0" applyNumberFormat="1" applyFont="1" applyFill="1" applyBorder="1"/>
    <xf numFmtId="17" fontId="4" fillId="0" borderId="17" xfId="0" applyNumberFormat="1" applyFont="1" applyFill="1" applyBorder="1" applyAlignment="1">
      <alignment horizontal="center"/>
    </xf>
    <xf numFmtId="17" fontId="4" fillId="0" borderId="25" xfId="0" applyNumberFormat="1" applyFont="1" applyFill="1" applyBorder="1" applyAlignment="1">
      <alignment horizontal="center"/>
    </xf>
    <xf numFmtId="17" fontId="4" fillId="0" borderId="26" xfId="0" applyNumberFormat="1" applyFont="1" applyFill="1" applyBorder="1" applyAlignment="1">
      <alignment horizontal="center"/>
    </xf>
    <xf numFmtId="17" fontId="4" fillId="0" borderId="27" xfId="0" applyNumberFormat="1" applyFont="1" applyFill="1" applyBorder="1" applyAlignment="1">
      <alignment horizontal="center"/>
    </xf>
    <xf numFmtId="37" fontId="4" fillId="0" borderId="19" xfId="0" applyNumberFormat="1" applyFont="1" applyFill="1" applyBorder="1"/>
    <xf numFmtId="37" fontId="4" fillId="0" borderId="20" xfId="0" applyNumberFormat="1" applyFont="1" applyFill="1" applyBorder="1"/>
    <xf numFmtId="0" fontId="4" fillId="0" borderId="19" xfId="0" applyFont="1" applyFill="1" applyBorder="1"/>
    <xf numFmtId="0" fontId="4" fillId="0" borderId="20" xfId="0" applyFont="1" applyFill="1" applyBorder="1"/>
    <xf numFmtId="37" fontId="4" fillId="0" borderId="23" xfId="0" applyNumberFormat="1" applyFont="1" applyFill="1" applyBorder="1"/>
    <xf numFmtId="37" fontId="4" fillId="0" borderId="12" xfId="0" applyNumberFormat="1" applyFont="1" applyFill="1" applyBorder="1"/>
    <xf numFmtId="37" fontId="4" fillId="0" borderId="24" xfId="0" applyNumberFormat="1" applyFont="1" applyFill="1" applyBorder="1"/>
    <xf numFmtId="37" fontId="22" fillId="0" borderId="19" xfId="0" applyNumberFormat="1" applyFont="1" applyFill="1" applyBorder="1"/>
    <xf numFmtId="37" fontId="22" fillId="0" borderId="0" xfId="0" applyNumberFormat="1" applyFont="1" applyFill="1" applyBorder="1"/>
    <xf numFmtId="37" fontId="22" fillId="0" borderId="20" xfId="0" applyNumberFormat="1" applyFont="1" applyFill="1" applyBorder="1"/>
    <xf numFmtId="167" fontId="4" fillId="0" borderId="28" xfId="0" applyNumberFormat="1" applyFont="1" applyFill="1" applyBorder="1"/>
    <xf numFmtId="167" fontId="4" fillId="0" borderId="29" xfId="0" applyNumberFormat="1" applyFont="1" applyFill="1" applyBorder="1"/>
    <xf numFmtId="167" fontId="16" fillId="0" borderId="19" xfId="0" applyNumberFormat="1" applyFont="1" applyFill="1" applyBorder="1"/>
    <xf numFmtId="167" fontId="16" fillId="0" borderId="0" xfId="0" applyNumberFormat="1" applyFont="1" applyFill="1" applyBorder="1"/>
    <xf numFmtId="167" fontId="16" fillId="0" borderId="20" xfId="0" applyNumberFormat="1" applyFont="1" applyFill="1" applyBorder="1"/>
    <xf numFmtId="167" fontId="4" fillId="0" borderId="19" xfId="0" applyNumberFormat="1" applyFont="1" applyFill="1" applyBorder="1"/>
    <xf numFmtId="167" fontId="4" fillId="0" borderId="20" xfId="0" applyNumberFormat="1" applyFont="1" applyFill="1" applyBorder="1"/>
    <xf numFmtId="167" fontId="4" fillId="0" borderId="21" xfId="0" applyNumberFormat="1" applyFont="1" applyFill="1" applyBorder="1"/>
    <xf numFmtId="167" fontId="4" fillId="0" borderId="22" xfId="0" applyNumberFormat="1" applyFont="1" applyFill="1" applyBorder="1"/>
    <xf numFmtId="171" fontId="14" fillId="0" borderId="30" xfId="0" applyNumberFormat="1" applyFont="1" applyFill="1" applyBorder="1"/>
    <xf numFmtId="171" fontId="4" fillId="0" borderId="0" xfId="0" applyNumberFormat="1" applyFont="1" applyFill="1" applyBorder="1"/>
    <xf numFmtId="171" fontId="4" fillId="0" borderId="20" xfId="0" applyNumberFormat="1" applyFont="1" applyFill="1" applyBorder="1"/>
    <xf numFmtId="171" fontId="14" fillId="0" borderId="31" xfId="0" applyNumberFormat="1" applyFont="1" applyFill="1" applyBorder="1"/>
    <xf numFmtId="171" fontId="4" fillId="0" borderId="32" xfId="0" applyNumberFormat="1" applyFont="1" applyFill="1" applyBorder="1"/>
    <xf numFmtId="165" fontId="4" fillId="0" borderId="19" xfId="0" applyNumberFormat="1" applyFont="1" applyFill="1" applyBorder="1"/>
    <xf numFmtId="165" fontId="4" fillId="0" borderId="20" xfId="0" applyNumberFormat="1" applyFont="1" applyFill="1" applyBorder="1"/>
    <xf numFmtId="165" fontId="4" fillId="3" borderId="28" xfId="0" applyNumberFormat="1" applyFont="1" applyFill="1" applyBorder="1"/>
    <xf numFmtId="165" fontId="4" fillId="3" borderId="29" xfId="0" applyNumberFormat="1" applyFont="1" applyFill="1" applyBorder="1"/>
    <xf numFmtId="171" fontId="4" fillId="0" borderId="19" xfId="0" applyNumberFormat="1" applyFont="1" applyFill="1" applyBorder="1"/>
    <xf numFmtId="171" fontId="14" fillId="0" borderId="33" xfId="0" applyNumberFormat="1" applyFont="1" applyFill="1" applyBorder="1"/>
    <xf numFmtId="165" fontId="4" fillId="0" borderId="28" xfId="0" applyNumberFormat="1" applyFont="1" applyFill="1" applyBorder="1"/>
    <xf numFmtId="165" fontId="4" fillId="0" borderId="29" xfId="0" applyNumberFormat="1" applyFont="1" applyFill="1" applyBorder="1"/>
    <xf numFmtId="168" fontId="14" fillId="0" borderId="30" xfId="0" applyNumberFormat="1" applyFont="1" applyFill="1" applyBorder="1"/>
    <xf numFmtId="168" fontId="4" fillId="0" borderId="0" xfId="0" applyNumberFormat="1" applyFont="1" applyFill="1" applyBorder="1"/>
    <xf numFmtId="168" fontId="4" fillId="0" borderId="20" xfId="0" applyNumberFormat="1" applyFont="1" applyFill="1" applyBorder="1"/>
    <xf numFmtId="168" fontId="14" fillId="0" borderId="31" xfId="0" applyNumberFormat="1" applyFont="1" applyFill="1" applyBorder="1"/>
    <xf numFmtId="168" fontId="14" fillId="0" borderId="32" xfId="0" applyNumberFormat="1" applyFont="1" applyFill="1" applyBorder="1"/>
    <xf numFmtId="170" fontId="4" fillId="0" borderId="19" xfId="0" applyNumberFormat="1" applyFont="1" applyFill="1" applyBorder="1"/>
    <xf numFmtId="168" fontId="4" fillId="0" borderId="31" xfId="0" applyNumberFormat="1" applyFont="1" applyFill="1" applyBorder="1"/>
    <xf numFmtId="168" fontId="4" fillId="0" borderId="32" xfId="0" applyNumberFormat="1" applyFont="1" applyFill="1" applyBorder="1"/>
    <xf numFmtId="168" fontId="4" fillId="0" borderId="19" xfId="0" applyNumberFormat="1" applyFont="1" applyFill="1" applyBorder="1"/>
    <xf numFmtId="0" fontId="4" fillId="0" borderId="23" xfId="0" applyFont="1" applyFill="1" applyBorder="1"/>
    <xf numFmtId="0" fontId="4" fillId="0" borderId="12" xfId="0" applyFont="1" applyFill="1" applyBorder="1"/>
    <xf numFmtId="0" fontId="4" fillId="0" borderId="24" xfId="0" applyFont="1" applyFill="1" applyBorder="1"/>
    <xf numFmtId="0" fontId="11" fillId="0" borderId="0" xfId="0" applyFont="1" applyBorder="1" applyAlignment="1">
      <alignment horizontal="center"/>
    </xf>
    <xf numFmtId="42" fontId="14" fillId="0" borderId="0" xfId="0" applyNumberFormat="1" applyFont="1"/>
    <xf numFmtId="42" fontId="4" fillId="0" borderId="3" xfId="0" applyNumberFormat="1" applyFont="1" applyBorder="1"/>
    <xf numFmtId="0" fontId="4" fillId="0" borderId="8" xfId="0" applyFont="1" applyBorder="1" applyAlignment="1">
      <alignment horizontal="centerContinuous"/>
    </xf>
    <xf numFmtId="0" fontId="4" fillId="0" borderId="6" xfId="0" applyFont="1" applyBorder="1" applyAlignment="1">
      <alignment horizontal="centerContinuous"/>
    </xf>
    <xf numFmtId="0" fontId="4" fillId="0" borderId="1" xfId="0" applyFont="1" applyBorder="1" applyAlignment="1">
      <alignment horizontal="centerContinuous"/>
    </xf>
    <xf numFmtId="0" fontId="4" fillId="0" borderId="8" xfId="0" applyFont="1" applyFill="1" applyBorder="1" applyAlignment="1">
      <alignment horizontal="center"/>
    </xf>
    <xf numFmtId="0" fontId="4" fillId="0" borderId="6" xfId="0" applyFont="1" applyBorder="1" applyAlignment="1">
      <alignment horizontal="center"/>
    </xf>
    <xf numFmtId="0" fontId="4" fillId="0" borderId="1" xfId="0" applyFont="1" applyFill="1" applyBorder="1" applyAlignment="1">
      <alignment horizontal="center"/>
    </xf>
    <xf numFmtId="0" fontId="4" fillId="0" borderId="1" xfId="0" applyFont="1" applyBorder="1" applyAlignment="1">
      <alignment horizontal="center"/>
    </xf>
    <xf numFmtId="0" fontId="4" fillId="0" borderId="8" xfId="0" applyFont="1" applyBorder="1" applyAlignment="1">
      <alignment horizontal="center"/>
    </xf>
    <xf numFmtId="3" fontId="4" fillId="0" borderId="0" xfId="0" applyNumberFormat="1" applyFont="1" applyAlignment="1">
      <alignment horizontal="right"/>
    </xf>
    <xf numFmtId="0" fontId="11" fillId="0" borderId="0" xfId="0" applyFont="1" applyBorder="1"/>
    <xf numFmtId="0" fontId="4" fillId="0" borderId="0" xfId="0" applyFont="1" applyFill="1" applyBorder="1" applyAlignment="1">
      <alignment horizontal="right"/>
    </xf>
    <xf numFmtId="171" fontId="14" fillId="0" borderId="0" xfId="0" applyNumberFormat="1" applyFont="1" applyFill="1" applyBorder="1"/>
    <xf numFmtId="171" fontId="4" fillId="0" borderId="0" xfId="0" applyNumberFormat="1" applyFont="1" applyBorder="1"/>
    <xf numFmtId="0" fontId="4" fillId="0" borderId="0" xfId="0" applyFont="1" applyBorder="1" applyAlignment="1">
      <alignment horizontal="right"/>
    </xf>
    <xf numFmtId="166" fontId="25" fillId="0" borderId="0" xfId="0" applyNumberFormat="1" applyFont="1" applyFill="1" applyBorder="1"/>
    <xf numFmtId="44" fontId="4" fillId="0" borderId="0" xfId="0" applyNumberFormat="1" applyFont="1" applyBorder="1"/>
    <xf numFmtId="169" fontId="4" fillId="0" borderId="0" xfId="0" applyNumberFormat="1" applyFont="1" applyBorder="1"/>
    <xf numFmtId="0" fontId="11" fillId="0" borderId="0" xfId="0" applyFont="1" applyAlignment="1">
      <alignment horizontal="center"/>
    </xf>
    <xf numFmtId="37" fontId="13" fillId="5" borderId="0" xfId="0" applyNumberFormat="1" applyFont="1" applyFill="1"/>
    <xf numFmtId="37" fontId="12" fillId="5" borderId="0" xfId="0" applyNumberFormat="1" applyFont="1" applyFill="1"/>
    <xf numFmtId="41" fontId="13" fillId="5" borderId="0" xfId="0" applyNumberFormat="1" applyFont="1" applyFill="1" applyBorder="1"/>
    <xf numFmtId="0" fontId="4" fillId="5" borderId="0" xfId="0" applyFont="1" applyFill="1"/>
    <xf numFmtId="0" fontId="4" fillId="0" borderId="0" xfId="6" applyFont="1"/>
    <xf numFmtId="0" fontId="11" fillId="0" borderId="0" xfId="6" applyFont="1" applyBorder="1" applyAlignment="1">
      <alignment horizontal="center"/>
    </xf>
    <xf numFmtId="0" fontId="11" fillId="0" borderId="2" xfId="6" applyFont="1" applyBorder="1" applyAlignment="1">
      <alignment horizontal="center"/>
    </xf>
    <xf numFmtId="0" fontId="4" fillId="0" borderId="0" xfId="6" applyFont="1" applyFill="1" applyAlignment="1">
      <alignment horizontal="center"/>
    </xf>
    <xf numFmtId="0" fontId="11" fillId="0" borderId="0" xfId="6" applyFont="1"/>
    <xf numFmtId="42" fontId="4" fillId="0" borderId="3" xfId="6" applyNumberFormat="1" applyFont="1" applyBorder="1"/>
    <xf numFmtId="42" fontId="4" fillId="0" borderId="0" xfId="6" applyNumberFormat="1" applyFont="1" applyBorder="1"/>
    <xf numFmtId="0" fontId="4" fillId="0" borderId="8" xfId="6" applyFont="1" applyBorder="1" applyAlignment="1">
      <alignment horizontal="centerContinuous"/>
    </xf>
    <xf numFmtId="0" fontId="4" fillId="0" borderId="6" xfId="6" applyFont="1" applyBorder="1" applyAlignment="1">
      <alignment horizontal="centerContinuous"/>
    </xf>
    <xf numFmtId="0" fontId="4" fillId="0" borderId="1" xfId="6" applyFont="1" applyBorder="1" applyAlignment="1">
      <alignment horizontal="centerContinuous"/>
    </xf>
    <xf numFmtId="0" fontId="4" fillId="0" borderId="8" xfId="6" applyFont="1" applyFill="1" applyBorder="1" applyAlignment="1">
      <alignment horizontal="center"/>
    </xf>
    <xf numFmtId="0" fontId="4" fillId="0" borderId="6" xfId="6" applyFont="1" applyBorder="1" applyAlignment="1">
      <alignment horizontal="center"/>
    </xf>
    <xf numFmtId="0" fontId="4" fillId="0" borderId="1" xfId="6" applyFont="1" applyFill="1" applyBorder="1" applyAlignment="1">
      <alignment horizontal="center"/>
    </xf>
    <xf numFmtId="0" fontId="4" fillId="0" borderId="1" xfId="6" applyFont="1" applyBorder="1" applyAlignment="1">
      <alignment horizontal="center"/>
    </xf>
    <xf numFmtId="0" fontId="4" fillId="0" borderId="8" xfId="6" applyFont="1" applyBorder="1" applyAlignment="1">
      <alignment horizontal="center"/>
    </xf>
    <xf numFmtId="3" fontId="4" fillId="0" borderId="0" xfId="6" applyNumberFormat="1" applyFont="1" applyAlignment="1">
      <alignment horizontal="right"/>
    </xf>
    <xf numFmtId="0" fontId="4" fillId="0" borderId="0" xfId="6" applyFont="1" applyFill="1" applyAlignment="1">
      <alignment horizontal="right"/>
    </xf>
    <xf numFmtId="171" fontId="4" fillId="0" borderId="0" xfId="6" applyNumberFormat="1" applyFont="1"/>
    <xf numFmtId="42" fontId="4" fillId="0" borderId="0" xfId="6" applyNumberFormat="1" applyFont="1"/>
    <xf numFmtId="44" fontId="4" fillId="0" borderId="0" xfId="6" applyNumberFormat="1" applyFont="1"/>
    <xf numFmtId="168" fontId="13" fillId="0" borderId="0" xfId="8" applyNumberFormat="1" applyFont="1"/>
    <xf numFmtId="0" fontId="13" fillId="0" borderId="0" xfId="6" applyFont="1"/>
    <xf numFmtId="44" fontId="13" fillId="0" borderId="0" xfId="8" applyFont="1"/>
    <xf numFmtId="168" fontId="4" fillId="0" borderId="0" xfId="6" applyNumberFormat="1" applyFont="1"/>
    <xf numFmtId="0" fontId="4" fillId="0" borderId="0" xfId="6" applyFont="1" applyBorder="1"/>
    <xf numFmtId="0" fontId="11" fillId="0" borderId="0" xfId="6" applyFont="1" applyBorder="1"/>
    <xf numFmtId="0" fontId="4" fillId="0" borderId="0" xfId="6" applyFont="1" applyFill="1" applyBorder="1" applyAlignment="1">
      <alignment horizontal="right"/>
    </xf>
    <xf numFmtId="171" fontId="14" fillId="0" borderId="0" xfId="6" applyNumberFormat="1" applyFont="1" applyFill="1" applyBorder="1"/>
    <xf numFmtId="171" fontId="4" fillId="0" borderId="0" xfId="6" applyNumberFormat="1" applyFont="1" applyBorder="1"/>
    <xf numFmtId="0" fontId="4" fillId="0" borderId="0" xfId="6" applyFont="1" applyBorder="1" applyAlignment="1">
      <alignment horizontal="right"/>
    </xf>
    <xf numFmtId="166" fontId="25" fillId="0" borderId="0" xfId="6" applyNumberFormat="1" applyFont="1" applyFill="1" applyBorder="1"/>
    <xf numFmtId="44" fontId="4" fillId="0" borderId="0" xfId="6" applyNumberFormat="1" applyFont="1" applyBorder="1"/>
    <xf numFmtId="169" fontId="4" fillId="0" borderId="0" xfId="6" applyNumberFormat="1" applyFont="1" applyBorder="1"/>
    <xf numFmtId="3" fontId="13" fillId="0" borderId="0" xfId="6" applyNumberFormat="1" applyFont="1"/>
    <xf numFmtId="168" fontId="13" fillId="0" borderId="7" xfId="5" applyNumberFormat="1" applyFont="1" applyFill="1" applyBorder="1"/>
    <xf numFmtId="168" fontId="13" fillId="0" borderId="5" xfId="5" applyNumberFormat="1" applyFont="1" applyFill="1" applyBorder="1"/>
    <xf numFmtId="168" fontId="4" fillId="0" borderId="15" xfId="5" applyNumberFormat="1" applyFont="1" applyFill="1" applyBorder="1"/>
    <xf numFmtId="168" fontId="4" fillId="0" borderId="16" xfId="5" applyNumberFormat="1" applyFont="1" applyFill="1" applyBorder="1"/>
    <xf numFmtId="0" fontId="20" fillId="0" borderId="0" xfId="5" applyFont="1"/>
    <xf numFmtId="179" fontId="4" fillId="0" borderId="0" xfId="0" applyNumberFormat="1" applyFont="1"/>
    <xf numFmtId="41" fontId="13" fillId="6" borderId="0" xfId="0" applyNumberFormat="1" applyFont="1" applyFill="1" applyBorder="1"/>
    <xf numFmtId="37" fontId="13" fillId="6" borderId="0" xfId="0" applyNumberFormat="1" applyFont="1" applyFill="1"/>
    <xf numFmtId="165" fontId="14" fillId="0" borderId="0" xfId="0" applyNumberFormat="1" applyFont="1" applyAlignment="1">
      <alignment horizontal="center"/>
    </xf>
    <xf numFmtId="165" fontId="14" fillId="0" borderId="0" xfId="0" applyNumberFormat="1" applyFont="1"/>
    <xf numFmtId="42" fontId="14" fillId="0" borderId="0" xfId="6" applyNumberFormat="1" applyFont="1"/>
    <xf numFmtId="0" fontId="0" fillId="0" borderId="0" xfId="0" applyBorder="1" applyAlignment="1">
      <alignment horizontal="center" wrapText="1"/>
    </xf>
    <xf numFmtId="169" fontId="23" fillId="5" borderId="9" xfId="0" applyNumberFormat="1" applyFont="1" applyFill="1" applyBorder="1"/>
    <xf numFmtId="0" fontId="26" fillId="0" borderId="0" xfId="0" applyFont="1" applyAlignment="1">
      <alignment horizontal="center" wrapText="1"/>
    </xf>
    <xf numFmtId="0" fontId="14" fillId="0" borderId="0" xfId="0" applyFont="1" applyAlignment="1">
      <alignment horizontal="center" wrapText="1"/>
    </xf>
    <xf numFmtId="17" fontId="32" fillId="0" borderId="0" xfId="0" applyNumberFormat="1" applyFont="1" applyFill="1" applyAlignment="1">
      <alignment horizontal="center" wrapText="1"/>
    </xf>
    <xf numFmtId="17" fontId="18" fillId="0" borderId="0" xfId="0" applyNumberFormat="1" applyFont="1" applyFill="1" applyAlignment="1">
      <alignment horizontal="center" wrapText="1"/>
    </xf>
    <xf numFmtId="0" fontId="32" fillId="0" borderId="0" xfId="0" applyFont="1" applyAlignment="1">
      <alignment horizontal="center"/>
    </xf>
    <xf numFmtId="0" fontId="18" fillId="0" borderId="0" xfId="0" applyFont="1" applyAlignment="1">
      <alignment horizontal="center"/>
    </xf>
    <xf numFmtId="42" fontId="4" fillId="0" borderId="2" xfId="0" applyNumberFormat="1" applyFont="1" applyBorder="1"/>
    <xf numFmtId="17" fontId="4" fillId="0" borderId="0" xfId="0" applyNumberFormat="1" applyFont="1"/>
    <xf numFmtId="42" fontId="4" fillId="0" borderId="0" xfId="0" applyNumberFormat="1" applyFont="1" applyBorder="1"/>
    <xf numFmtId="44" fontId="4" fillId="0" borderId="0" xfId="0" applyNumberFormat="1" applyFont="1" applyFill="1" applyAlignment="1">
      <alignment horizontal="center" wrapText="1"/>
    </xf>
    <xf numFmtId="17" fontId="33" fillId="0" borderId="0" xfId="0" applyNumberFormat="1" applyFont="1" applyBorder="1"/>
    <xf numFmtId="42" fontId="12" fillId="0" borderId="0" xfId="0" applyNumberFormat="1" applyFont="1"/>
    <xf numFmtId="17" fontId="4" fillId="0" borderId="0" xfId="0" applyNumberFormat="1" applyFont="1" applyBorder="1"/>
    <xf numFmtId="17" fontId="11" fillId="0" borderId="0" xfId="0" applyNumberFormat="1" applyFont="1" applyBorder="1"/>
    <xf numFmtId="42" fontId="12" fillId="0" borderId="0" xfId="0" applyNumberFormat="1" applyFont="1" applyFill="1" applyBorder="1"/>
    <xf numFmtId="0" fontId="18" fillId="0" borderId="0" xfId="0" applyFont="1" applyBorder="1" applyAlignment="1">
      <alignment horizontal="center"/>
    </xf>
    <xf numFmtId="6" fontId="12" fillId="0" borderId="0" xfId="0" applyNumberFormat="1" applyFont="1" applyFill="1" applyBorder="1"/>
    <xf numFmtId="37" fontId="14" fillId="0" borderId="0" xfId="0" applyNumberFormat="1" applyFont="1" applyBorder="1"/>
    <xf numFmtId="3" fontId="4" fillId="0" borderId="0" xfId="0" applyNumberFormat="1" applyFont="1" applyBorder="1"/>
    <xf numFmtId="165" fontId="4" fillId="0" borderId="0" xfId="0" applyNumberFormat="1" applyFont="1" applyBorder="1"/>
    <xf numFmtId="166" fontId="25" fillId="0" borderId="0" xfId="7" applyNumberFormat="1" applyFont="1" applyFill="1" applyBorder="1"/>
    <xf numFmtId="0" fontId="35" fillId="0" borderId="0" xfId="9" applyFill="1"/>
    <xf numFmtId="6" fontId="25" fillId="2" borderId="2" xfId="0" applyNumberFormat="1" applyFont="1" applyFill="1" applyBorder="1"/>
    <xf numFmtId="165" fontId="4" fillId="0" borderId="10" xfId="0" applyNumberFormat="1" applyFont="1" applyFill="1" applyBorder="1"/>
    <xf numFmtId="165" fontId="4" fillId="0" borderId="9" xfId="0" applyNumberFormat="1" applyFont="1" applyFill="1" applyBorder="1"/>
    <xf numFmtId="17" fontId="4" fillId="0" borderId="0" xfId="0" applyNumberFormat="1" applyFont="1" applyFill="1" applyBorder="1" applyAlignment="1">
      <alignment horizontal="center" wrapText="1"/>
    </xf>
    <xf numFmtId="42" fontId="4" fillId="2" borderId="34" xfId="0" applyNumberFormat="1" applyFont="1" applyFill="1" applyBorder="1"/>
    <xf numFmtId="42" fontId="4" fillId="2" borderId="35" xfId="0" applyNumberFormat="1" applyFont="1" applyFill="1" applyBorder="1"/>
    <xf numFmtId="42" fontId="4" fillId="2" borderId="36" xfId="0" applyNumberFormat="1" applyFont="1" applyFill="1" applyBorder="1"/>
    <xf numFmtId="41" fontId="4" fillId="2" borderId="37" xfId="0" applyNumberFormat="1" applyFont="1" applyFill="1" applyBorder="1"/>
    <xf numFmtId="41" fontId="4" fillId="2" borderId="38" xfId="0" applyNumberFormat="1" applyFont="1" applyFill="1" applyBorder="1"/>
    <xf numFmtId="41" fontId="14" fillId="2" borderId="37" xfId="0" applyNumberFormat="1" applyFont="1" applyFill="1" applyBorder="1"/>
    <xf numFmtId="41" fontId="14" fillId="2" borderId="38" xfId="0" applyNumberFormat="1" applyFont="1" applyFill="1" applyBorder="1"/>
    <xf numFmtId="41" fontId="12" fillId="2" borderId="37" xfId="0" applyNumberFormat="1" applyFont="1" applyFill="1" applyBorder="1"/>
    <xf numFmtId="41" fontId="12" fillId="2" borderId="38" xfId="0" applyNumberFormat="1" applyFont="1" applyFill="1" applyBorder="1"/>
    <xf numFmtId="41" fontId="12" fillId="2" borderId="39" xfId="0" applyNumberFormat="1" applyFont="1" applyFill="1" applyBorder="1"/>
    <xf numFmtId="41" fontId="12" fillId="2" borderId="40" xfId="0" applyNumberFormat="1" applyFont="1" applyFill="1" applyBorder="1"/>
    <xf numFmtId="41" fontId="4" fillId="2" borderId="41" xfId="0" applyNumberFormat="1" applyFont="1" applyFill="1" applyBorder="1" applyAlignment="1"/>
    <xf numFmtId="41" fontId="4" fillId="2" borderId="42" xfId="0" applyNumberFormat="1" applyFont="1" applyFill="1" applyBorder="1" applyAlignment="1"/>
    <xf numFmtId="41" fontId="4" fillId="2" borderId="41" xfId="0" applyNumberFormat="1" applyFont="1" applyFill="1" applyBorder="1"/>
    <xf numFmtId="41" fontId="4" fillId="2" borderId="42" xfId="0" applyNumberFormat="1" applyFont="1" applyFill="1" applyBorder="1"/>
    <xf numFmtId="41" fontId="13" fillId="2" borderId="37" xfId="0" applyNumberFormat="1" applyFont="1" applyFill="1" applyBorder="1"/>
    <xf numFmtId="41" fontId="18" fillId="2" borderId="37" xfId="0" applyNumberFormat="1" applyFont="1" applyFill="1" applyBorder="1" applyAlignment="1">
      <alignment horizontal="center" wrapText="1"/>
    </xf>
    <xf numFmtId="41" fontId="18" fillId="2" borderId="38" xfId="0" applyNumberFormat="1" applyFont="1" applyFill="1" applyBorder="1" applyAlignment="1">
      <alignment horizontal="center" wrapText="1"/>
    </xf>
    <xf numFmtId="41" fontId="4" fillId="2" borderId="43" xfId="0" applyNumberFormat="1" applyFont="1" applyFill="1" applyBorder="1"/>
    <xf numFmtId="41" fontId="4" fillId="2" borderId="44" xfId="0" applyNumberFormat="1" applyFont="1" applyFill="1" applyBorder="1"/>
    <xf numFmtId="41" fontId="4" fillId="2" borderId="45" xfId="0" applyNumberFormat="1" applyFont="1" applyFill="1" applyBorder="1"/>
    <xf numFmtId="41" fontId="4" fillId="2" borderId="46" xfId="0" applyNumberFormat="1" applyFont="1" applyFill="1" applyBorder="1"/>
    <xf numFmtId="41" fontId="4" fillId="2" borderId="47" xfId="0" applyNumberFormat="1" applyFont="1" applyFill="1" applyBorder="1"/>
    <xf numFmtId="41" fontId="4" fillId="2" borderId="48" xfId="0" applyNumberFormat="1" applyFont="1" applyFill="1" applyBorder="1"/>
    <xf numFmtId="41" fontId="4" fillId="2" borderId="49" xfId="0" applyNumberFormat="1" applyFont="1" applyFill="1" applyBorder="1"/>
    <xf numFmtId="41" fontId="4" fillId="2" borderId="34" xfId="0" applyNumberFormat="1" applyFont="1" applyFill="1" applyBorder="1"/>
    <xf numFmtId="41" fontId="4" fillId="2" borderId="35" xfId="0" applyNumberFormat="1" applyFont="1" applyFill="1" applyBorder="1"/>
    <xf numFmtId="41" fontId="4" fillId="2" borderId="36" xfId="0" applyNumberFormat="1" applyFont="1" applyFill="1" applyBorder="1"/>
    <xf numFmtId="42" fontId="25" fillId="2" borderId="34" xfId="0" applyNumberFormat="1" applyFont="1" applyFill="1" applyBorder="1"/>
    <xf numFmtId="42" fontId="25" fillId="2" borderId="35" xfId="0" applyNumberFormat="1" applyFont="1" applyFill="1" applyBorder="1"/>
    <xf numFmtId="42" fontId="25" fillId="2" borderId="36" xfId="0" applyNumberFormat="1" applyFont="1" applyFill="1" applyBorder="1"/>
    <xf numFmtId="6" fontId="25" fillId="2" borderId="39" xfId="0" applyNumberFormat="1" applyFont="1" applyFill="1" applyBorder="1"/>
    <xf numFmtId="6" fontId="25" fillId="2" borderId="40" xfId="0" applyNumberFormat="1" applyFont="1" applyFill="1" applyBorder="1"/>
    <xf numFmtId="42" fontId="4" fillId="2" borderId="47" xfId="0" applyNumberFormat="1" applyFont="1" applyFill="1" applyBorder="1"/>
    <xf numFmtId="42" fontId="4" fillId="2" borderId="48" xfId="0" applyNumberFormat="1" applyFont="1" applyFill="1" applyBorder="1"/>
    <xf numFmtId="42" fontId="4" fillId="2" borderId="49" xfId="0" applyNumberFormat="1" applyFont="1" applyFill="1" applyBorder="1"/>
    <xf numFmtId="17" fontId="34" fillId="0" borderId="0" xfId="0" applyNumberFormat="1" applyFont="1" applyFill="1"/>
    <xf numFmtId="42" fontId="14" fillId="0" borderId="0" xfId="5" applyNumberFormat="1" applyFont="1" applyFill="1" applyBorder="1"/>
    <xf numFmtId="171" fontId="14" fillId="0" borderId="0" xfId="5" applyNumberFormat="1" applyFont="1" applyFill="1"/>
    <xf numFmtId="44" fontId="19" fillId="0" borderId="0" xfId="5" applyNumberFormat="1" applyFont="1"/>
    <xf numFmtId="171" fontId="13" fillId="5" borderId="16" xfId="0" applyNumberFormat="1" applyFont="1" applyFill="1" applyBorder="1"/>
    <xf numFmtId="171" fontId="25" fillId="0" borderId="0" xfId="5" applyNumberFormat="1" applyFont="1"/>
    <xf numFmtId="0" fontId="21" fillId="0" borderId="0" xfId="5" applyFont="1" applyBorder="1" applyAlignment="1">
      <alignment horizontal="center" wrapText="1"/>
    </xf>
    <xf numFmtId="9" fontId="4" fillId="0" borderId="0" xfId="10" applyFont="1"/>
    <xf numFmtId="0" fontId="11" fillId="0" borderId="0" xfId="0" applyFont="1" applyFill="1" applyBorder="1" applyAlignment="1">
      <alignment horizontal="center"/>
    </xf>
    <xf numFmtId="0" fontId="38" fillId="0" borderId="0" xfId="0" applyFont="1" applyBorder="1" applyAlignment="1">
      <alignment horizontal="left"/>
    </xf>
    <xf numFmtId="169" fontId="4" fillId="0" borderId="0" xfId="10" applyNumberFormat="1" applyFont="1"/>
    <xf numFmtId="0" fontId="6" fillId="2" borderId="0" xfId="4" applyFont="1" applyFill="1"/>
    <xf numFmtId="0" fontId="2" fillId="2" borderId="0" xfId="6" applyFill="1"/>
    <xf numFmtId="0" fontId="24" fillId="0" borderId="0" xfId="0" applyFont="1" applyBorder="1" applyAlignment="1">
      <alignment horizontal="center" wrapText="1"/>
    </xf>
    <xf numFmtId="0" fontId="0" fillId="0" borderId="0" xfId="0" applyBorder="1" applyAlignment="1">
      <alignment wrapText="1"/>
    </xf>
    <xf numFmtId="0" fontId="11" fillId="0" borderId="0" xfId="0" applyFont="1" applyBorder="1" applyAlignment="1">
      <alignment horizontal="center" wrapText="1"/>
    </xf>
    <xf numFmtId="0" fontId="2" fillId="0" borderId="0" xfId="0" applyFont="1" applyBorder="1" applyAlignment="1">
      <alignment wrapText="1"/>
    </xf>
    <xf numFmtId="0" fontId="36" fillId="0" borderId="0" xfId="0" applyFont="1" applyBorder="1" applyAlignment="1">
      <alignment wrapText="1"/>
    </xf>
    <xf numFmtId="0" fontId="4" fillId="5" borderId="0" xfId="0" applyFont="1" applyFill="1" applyAlignment="1">
      <alignment wrapText="1"/>
    </xf>
    <xf numFmtId="0" fontId="11" fillId="0" borderId="0" xfId="0" applyFont="1" applyAlignment="1">
      <alignment horizontal="center" vertical="center" wrapText="1"/>
    </xf>
    <xf numFmtId="0" fontId="4" fillId="0" borderId="0" xfId="0" applyFont="1" applyAlignment="1">
      <alignment horizontal="center" wrapText="1"/>
    </xf>
    <xf numFmtId="0" fontId="4" fillId="0" borderId="10" xfId="6" applyFont="1" applyBorder="1" applyAlignment="1">
      <alignment horizontal="center" wrapText="1"/>
    </xf>
    <xf numFmtId="0" fontId="2" fillId="0" borderId="16" xfId="6" applyBorder="1" applyAlignment="1">
      <alignment horizontal="center" wrapText="1"/>
    </xf>
    <xf numFmtId="0" fontId="11" fillId="0" borderId="0" xfId="6" applyFont="1" applyAlignment="1">
      <alignment horizontal="center"/>
    </xf>
    <xf numFmtId="0" fontId="11" fillId="0" borderId="0" xfId="0" applyFont="1" applyAlignment="1">
      <alignment horizontal="center"/>
    </xf>
    <xf numFmtId="0" fontId="4" fillId="0" borderId="10" xfId="0" applyFont="1" applyBorder="1" applyAlignment="1">
      <alignment horizontal="center" wrapText="1"/>
    </xf>
    <xf numFmtId="0" fontId="0" fillId="0" borderId="16" xfId="0" applyBorder="1" applyAlignment="1">
      <alignment horizontal="center" wrapText="1"/>
    </xf>
    <xf numFmtId="0" fontId="24" fillId="0" borderId="0" xfId="5" applyFont="1" applyAlignment="1">
      <alignment horizontal="center"/>
    </xf>
    <xf numFmtId="0" fontId="11" fillId="0" borderId="0" xfId="5" applyFont="1" applyAlignment="1">
      <alignment horizontal="center"/>
    </xf>
    <xf numFmtId="0" fontId="27" fillId="0" borderId="0" xfId="5" applyFont="1" applyAlignment="1">
      <alignment horizontal="center"/>
    </xf>
    <xf numFmtId="0" fontId="19" fillId="0" borderId="8" xfId="5" applyFont="1" applyBorder="1" applyAlignment="1">
      <alignment horizontal="center" wrapText="1"/>
    </xf>
    <xf numFmtId="0" fontId="4" fillId="0" borderId="6" xfId="0" applyFont="1" applyBorder="1" applyAlignment="1">
      <alignment horizontal="center" wrapText="1"/>
    </xf>
    <xf numFmtId="0" fontId="4" fillId="0" borderId="1" xfId="0" applyFont="1" applyBorder="1" applyAlignment="1">
      <alignment horizontal="center" wrapText="1"/>
    </xf>
    <xf numFmtId="0" fontId="4" fillId="0" borderId="2" xfId="0" applyFont="1" applyFill="1" applyBorder="1" applyAlignment="1">
      <alignment horizontal="center" wrapText="1"/>
    </xf>
    <xf numFmtId="0" fontId="0" fillId="0" borderId="2" xfId="0" applyBorder="1" applyAlignment="1">
      <alignment horizontal="center" wrapText="1"/>
    </xf>
    <xf numFmtId="0" fontId="4" fillId="0" borderId="2" xfId="5" applyFont="1" applyBorder="1" applyAlignment="1">
      <alignment horizontal="center" wrapText="1"/>
    </xf>
    <xf numFmtId="0" fontId="26" fillId="0" borderId="0" xfId="5" applyFont="1" applyFill="1" applyAlignment="1">
      <alignment horizontal="center" wrapText="1"/>
    </xf>
    <xf numFmtId="0" fontId="4" fillId="0" borderId="0" xfId="0" applyFont="1" applyAlignment="1">
      <alignment wrapText="1"/>
    </xf>
    <xf numFmtId="0" fontId="11" fillId="0" borderId="0" xfId="5" applyFont="1" applyAlignment="1">
      <alignment horizontal="center" wrapText="1"/>
    </xf>
    <xf numFmtId="0" fontId="24" fillId="0" borderId="0" xfId="0" applyFont="1" applyFill="1" applyAlignment="1">
      <alignment horizontal="center" wrapText="1"/>
    </xf>
    <xf numFmtId="0" fontId="25" fillId="0" borderId="0" xfId="0" applyFont="1" applyAlignment="1">
      <alignment horizontal="center" wrapText="1"/>
    </xf>
    <xf numFmtId="0" fontId="11" fillId="0" borderId="0" xfId="0" applyFont="1" applyFill="1" applyAlignment="1">
      <alignment horizontal="center" wrapText="1"/>
    </xf>
    <xf numFmtId="0" fontId="11" fillId="2" borderId="0" xfId="0" applyFont="1" applyFill="1" applyBorder="1" applyAlignment="1">
      <alignment horizontal="center" wrapText="1"/>
    </xf>
    <xf numFmtId="0" fontId="4" fillId="2" borderId="0" xfId="0" applyFont="1" applyFill="1" applyBorder="1" applyAlignment="1">
      <alignment horizontal="center" wrapText="1"/>
    </xf>
    <xf numFmtId="0" fontId="0" fillId="2" borderId="0" xfId="0" applyFill="1" applyBorder="1" applyAlignment="1">
      <alignment horizontal="center" wrapText="1"/>
    </xf>
    <xf numFmtId="0" fontId="26" fillId="0" borderId="0" xfId="0" applyFont="1" applyAlignment="1">
      <alignment horizontal="center" wrapText="1"/>
    </xf>
    <xf numFmtId="0" fontId="14" fillId="0" borderId="0" xfId="0" applyFont="1" applyAlignment="1">
      <alignment horizontal="center" wrapText="1"/>
    </xf>
    <xf numFmtId="0" fontId="11" fillId="0" borderId="0" xfId="0" applyFont="1" applyAlignment="1">
      <alignment horizontal="center" wrapText="1"/>
    </xf>
    <xf numFmtId="0" fontId="11" fillId="2" borderId="0" xfId="0" applyFont="1" applyFill="1" applyAlignment="1">
      <alignment horizontal="center" wrapText="1"/>
    </xf>
    <xf numFmtId="0" fontId="4" fillId="2" borderId="0" xfId="0" applyFont="1" applyFill="1" applyAlignment="1">
      <alignment horizontal="center" wrapText="1"/>
    </xf>
    <xf numFmtId="0" fontId="24" fillId="0" borderId="0" xfId="0" applyFont="1" applyAlignment="1">
      <alignment horizontal="center" wrapText="1"/>
    </xf>
  </cellXfs>
  <cellStyles count="11">
    <cellStyle name="Comma" xfId="1" builtinId="3"/>
    <cellStyle name="Currency" xfId="3" builtinId="4"/>
    <cellStyle name="Currency 2" xfId="8"/>
    <cellStyle name="Neutral" xfId="9" builtinId="28"/>
    <cellStyle name="Normal" xfId="0" builtinId="0"/>
    <cellStyle name="Normal - Style1 2 2 3 4" xfId="6"/>
    <cellStyle name="Normal 2 2" xfId="4"/>
    <cellStyle name="Normal 5" xfId="5"/>
    <cellStyle name="Percent" xfId="10" builtinId="5"/>
    <cellStyle name="Percent 10" xfId="7"/>
    <cellStyle name="Report Heading" xfId="2"/>
  </cellStyles>
  <dxfs count="0"/>
  <tableStyles count="0" defaultTableStyle="TableStyleMedium9" defaultPivotStyle="PivotStyleLight16"/>
  <colors>
    <mruColors>
      <color rgb="FF009999"/>
      <color rgb="FF0000FF"/>
      <color rgb="FFFFFF99"/>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7.xml"/><Relationship Id="rId21" Type="http://schemas.openxmlformats.org/officeDocument/2006/relationships/externalLink" Target="externalLinks/externalLink2.xml"/><Relationship Id="rId42" Type="http://schemas.openxmlformats.org/officeDocument/2006/relationships/externalLink" Target="externalLinks/externalLink23.xml"/><Relationship Id="rId47" Type="http://schemas.openxmlformats.org/officeDocument/2006/relationships/externalLink" Target="externalLinks/externalLink28.xml"/><Relationship Id="rId63" Type="http://schemas.openxmlformats.org/officeDocument/2006/relationships/externalLink" Target="externalLinks/externalLink44.xml"/><Relationship Id="rId68" Type="http://schemas.openxmlformats.org/officeDocument/2006/relationships/externalLink" Target="externalLinks/externalLink49.xml"/><Relationship Id="rId84" Type="http://schemas.openxmlformats.org/officeDocument/2006/relationships/customXml" Target="../customXml/item1.xml"/><Relationship Id="rId16" Type="http://schemas.openxmlformats.org/officeDocument/2006/relationships/worksheet" Target="worksheets/sheet15.xml"/><Relationship Id="rId11" Type="http://schemas.openxmlformats.org/officeDocument/2006/relationships/worksheet" Target="worksheets/sheet11.xml"/><Relationship Id="rId32" Type="http://schemas.openxmlformats.org/officeDocument/2006/relationships/externalLink" Target="externalLinks/externalLink13.xml"/><Relationship Id="rId37" Type="http://schemas.openxmlformats.org/officeDocument/2006/relationships/externalLink" Target="externalLinks/externalLink18.xml"/><Relationship Id="rId53" Type="http://schemas.openxmlformats.org/officeDocument/2006/relationships/externalLink" Target="externalLinks/externalLink34.xml"/><Relationship Id="rId58" Type="http://schemas.openxmlformats.org/officeDocument/2006/relationships/externalLink" Target="externalLinks/externalLink39.xml"/><Relationship Id="rId74" Type="http://schemas.openxmlformats.org/officeDocument/2006/relationships/externalLink" Target="externalLinks/externalLink55.xml"/><Relationship Id="rId79" Type="http://schemas.openxmlformats.org/officeDocument/2006/relationships/externalLink" Target="externalLinks/externalLink60.xml"/><Relationship Id="rId5" Type="http://schemas.openxmlformats.org/officeDocument/2006/relationships/worksheet" Target="worksheets/sheet5.xml"/><Relationship Id="rId19" Type="http://schemas.openxmlformats.org/officeDocument/2006/relationships/worksheet" Target="worksheets/sheet18.xml"/><Relationship Id="rId14" Type="http://schemas.openxmlformats.org/officeDocument/2006/relationships/worksheet" Target="worksheets/sheet13.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externalLink" Target="externalLinks/externalLink16.xml"/><Relationship Id="rId43" Type="http://schemas.openxmlformats.org/officeDocument/2006/relationships/externalLink" Target="externalLinks/externalLink24.xml"/><Relationship Id="rId48" Type="http://schemas.openxmlformats.org/officeDocument/2006/relationships/externalLink" Target="externalLinks/externalLink29.xml"/><Relationship Id="rId56" Type="http://schemas.openxmlformats.org/officeDocument/2006/relationships/externalLink" Target="externalLinks/externalLink37.xml"/><Relationship Id="rId64" Type="http://schemas.openxmlformats.org/officeDocument/2006/relationships/externalLink" Target="externalLinks/externalLink45.xml"/><Relationship Id="rId69" Type="http://schemas.openxmlformats.org/officeDocument/2006/relationships/externalLink" Target="externalLinks/externalLink50.xml"/><Relationship Id="rId77" Type="http://schemas.openxmlformats.org/officeDocument/2006/relationships/externalLink" Target="externalLinks/externalLink58.xml"/><Relationship Id="rId8" Type="http://schemas.openxmlformats.org/officeDocument/2006/relationships/worksheet" Target="worksheets/sheet8.xml"/><Relationship Id="rId51" Type="http://schemas.openxmlformats.org/officeDocument/2006/relationships/externalLink" Target="externalLinks/externalLink32.xml"/><Relationship Id="rId72" Type="http://schemas.openxmlformats.org/officeDocument/2006/relationships/externalLink" Target="externalLinks/externalLink53.xml"/><Relationship Id="rId80" Type="http://schemas.openxmlformats.org/officeDocument/2006/relationships/theme" Target="theme/theme1.xml"/><Relationship Id="rId85"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externalLink" Target="externalLinks/externalLink6.xml"/><Relationship Id="rId33" Type="http://schemas.openxmlformats.org/officeDocument/2006/relationships/externalLink" Target="externalLinks/externalLink14.xml"/><Relationship Id="rId38" Type="http://schemas.openxmlformats.org/officeDocument/2006/relationships/externalLink" Target="externalLinks/externalLink19.xml"/><Relationship Id="rId46" Type="http://schemas.openxmlformats.org/officeDocument/2006/relationships/externalLink" Target="externalLinks/externalLink27.xml"/><Relationship Id="rId59" Type="http://schemas.openxmlformats.org/officeDocument/2006/relationships/externalLink" Target="externalLinks/externalLink40.xml"/><Relationship Id="rId67" Type="http://schemas.openxmlformats.org/officeDocument/2006/relationships/externalLink" Target="externalLinks/externalLink48.xml"/><Relationship Id="rId20" Type="http://schemas.openxmlformats.org/officeDocument/2006/relationships/externalLink" Target="externalLinks/externalLink1.xml"/><Relationship Id="rId41" Type="http://schemas.openxmlformats.org/officeDocument/2006/relationships/externalLink" Target="externalLinks/externalLink22.xml"/><Relationship Id="rId54" Type="http://schemas.openxmlformats.org/officeDocument/2006/relationships/externalLink" Target="externalLinks/externalLink35.xml"/><Relationship Id="rId62" Type="http://schemas.openxmlformats.org/officeDocument/2006/relationships/externalLink" Target="externalLinks/externalLink43.xml"/><Relationship Id="rId70" Type="http://schemas.openxmlformats.org/officeDocument/2006/relationships/externalLink" Target="externalLinks/externalLink51.xml"/><Relationship Id="rId75" Type="http://schemas.openxmlformats.org/officeDocument/2006/relationships/externalLink" Target="externalLinks/externalLink56.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4.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externalLink" Target="externalLinks/externalLink17.xml"/><Relationship Id="rId49" Type="http://schemas.openxmlformats.org/officeDocument/2006/relationships/externalLink" Target="externalLinks/externalLink30.xml"/><Relationship Id="rId57" Type="http://schemas.openxmlformats.org/officeDocument/2006/relationships/externalLink" Target="externalLinks/externalLink38.xml"/><Relationship Id="rId10" Type="http://schemas.openxmlformats.org/officeDocument/2006/relationships/worksheet" Target="worksheets/sheet10.xml"/><Relationship Id="rId31" Type="http://schemas.openxmlformats.org/officeDocument/2006/relationships/externalLink" Target="externalLinks/externalLink12.xml"/><Relationship Id="rId44" Type="http://schemas.openxmlformats.org/officeDocument/2006/relationships/externalLink" Target="externalLinks/externalLink25.xml"/><Relationship Id="rId52" Type="http://schemas.openxmlformats.org/officeDocument/2006/relationships/externalLink" Target="externalLinks/externalLink33.xml"/><Relationship Id="rId60" Type="http://schemas.openxmlformats.org/officeDocument/2006/relationships/externalLink" Target="externalLinks/externalLink41.xml"/><Relationship Id="rId65" Type="http://schemas.openxmlformats.org/officeDocument/2006/relationships/externalLink" Target="externalLinks/externalLink46.xml"/><Relationship Id="rId73" Type="http://schemas.openxmlformats.org/officeDocument/2006/relationships/externalLink" Target="externalLinks/externalLink54.xml"/><Relationship Id="rId78" Type="http://schemas.openxmlformats.org/officeDocument/2006/relationships/externalLink" Target="externalLinks/externalLink59.xml"/><Relationship Id="rId81" Type="http://schemas.openxmlformats.org/officeDocument/2006/relationships/styles" Target="styles.xml"/><Relationship Id="rId86"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chartsheet" Target="chartsheets/sheet1.xml"/><Relationship Id="rId18" Type="http://schemas.openxmlformats.org/officeDocument/2006/relationships/worksheet" Target="worksheets/sheet17.xml"/><Relationship Id="rId39" Type="http://schemas.openxmlformats.org/officeDocument/2006/relationships/externalLink" Target="externalLinks/externalLink20.xml"/><Relationship Id="rId34" Type="http://schemas.openxmlformats.org/officeDocument/2006/relationships/externalLink" Target="externalLinks/externalLink15.xml"/><Relationship Id="rId50" Type="http://schemas.openxmlformats.org/officeDocument/2006/relationships/externalLink" Target="externalLinks/externalLink31.xml"/><Relationship Id="rId55" Type="http://schemas.openxmlformats.org/officeDocument/2006/relationships/externalLink" Target="externalLinks/externalLink36.xml"/><Relationship Id="rId76" Type="http://schemas.openxmlformats.org/officeDocument/2006/relationships/externalLink" Target="externalLinks/externalLink57.xml"/><Relationship Id="rId7" Type="http://schemas.openxmlformats.org/officeDocument/2006/relationships/worksheet" Target="worksheets/sheet7.xml"/><Relationship Id="rId71" Type="http://schemas.openxmlformats.org/officeDocument/2006/relationships/externalLink" Target="externalLinks/externalLink52.xml"/><Relationship Id="rId2" Type="http://schemas.openxmlformats.org/officeDocument/2006/relationships/worksheet" Target="worksheets/sheet2.xml"/><Relationship Id="rId29" Type="http://schemas.openxmlformats.org/officeDocument/2006/relationships/externalLink" Target="externalLinks/externalLink10.xml"/><Relationship Id="rId24" Type="http://schemas.openxmlformats.org/officeDocument/2006/relationships/externalLink" Target="externalLinks/externalLink5.xml"/><Relationship Id="rId40" Type="http://schemas.openxmlformats.org/officeDocument/2006/relationships/externalLink" Target="externalLinks/externalLink21.xml"/><Relationship Id="rId45" Type="http://schemas.openxmlformats.org/officeDocument/2006/relationships/externalLink" Target="externalLinks/externalLink26.xml"/><Relationship Id="rId66" Type="http://schemas.openxmlformats.org/officeDocument/2006/relationships/externalLink" Target="externalLinks/externalLink47.xml"/><Relationship Id="rId87" Type="http://schemas.openxmlformats.org/officeDocument/2006/relationships/customXml" Target="../customXml/item4.xml"/><Relationship Id="rId61" Type="http://schemas.openxmlformats.org/officeDocument/2006/relationships/externalLink" Target="externalLinks/externalLink42.xml"/><Relationship Id="rId8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
Actual and Projected 191 Account Balance
</a:t>
            </a:r>
            <a:r>
              <a:rPr lang="en-US">
                <a:solidFill>
                  <a:schemeClr val="tx1"/>
                </a:solidFill>
              </a:rPr>
              <a:t>(Based on June 2,</a:t>
            </a:r>
            <a:r>
              <a:rPr lang="en-US" baseline="0">
                <a:solidFill>
                  <a:schemeClr val="tx1"/>
                </a:solidFill>
              </a:rPr>
              <a:t> 2019</a:t>
            </a:r>
            <a:r>
              <a:rPr lang="en-US">
                <a:solidFill>
                  <a:schemeClr val="tx1"/>
                </a:solidFill>
              </a:rPr>
              <a:t> - August</a:t>
            </a:r>
            <a:r>
              <a:rPr lang="en-US" baseline="0">
                <a:solidFill>
                  <a:schemeClr val="tx1"/>
                </a:solidFill>
              </a:rPr>
              <a:t> 30</a:t>
            </a:r>
            <a:r>
              <a:rPr lang="en-US">
                <a:solidFill>
                  <a:schemeClr val="tx1"/>
                </a:solidFill>
              </a:rPr>
              <a:t>, 2019 Forward Prices</a:t>
            </a:r>
            <a:r>
              <a:rPr lang="en-US"/>
              <a:t>)</a:t>
            </a:r>
          </a:p>
        </c:rich>
      </c:tx>
      <c:layout>
        <c:manualLayout>
          <c:xMode val="edge"/>
          <c:yMode val="edge"/>
          <c:x val="0.20832382364970559"/>
          <c:y val="1.0901770817104332E-2"/>
        </c:manualLayout>
      </c:layout>
      <c:overlay val="0"/>
      <c:spPr>
        <a:noFill/>
        <a:ln w="25400">
          <a:noFill/>
        </a:ln>
      </c:spPr>
    </c:title>
    <c:autoTitleDeleted val="0"/>
    <c:plotArea>
      <c:layout>
        <c:manualLayout>
          <c:layoutTarget val="inner"/>
          <c:xMode val="edge"/>
          <c:yMode val="edge"/>
          <c:x val="0.12931995722712436"/>
          <c:y val="0.13584283166015906"/>
          <c:w val="0.83500557413600895"/>
          <c:h val="0.68576104746319"/>
        </c:manualLayout>
      </c:layout>
      <c:barChart>
        <c:barDir val="col"/>
        <c:grouping val="clustered"/>
        <c:varyColors val="0"/>
        <c:ser>
          <c:idx val="3"/>
          <c:order val="3"/>
          <c:tx>
            <c:v>Total 191 Balance</c:v>
          </c:tx>
          <c:spPr>
            <a:solidFill>
              <a:srgbClr val="3366FF"/>
            </a:solidFill>
            <a:ln w="12700">
              <a:solidFill>
                <a:srgbClr val="000000"/>
              </a:solidFill>
              <a:prstDash val="solid"/>
            </a:ln>
          </c:spPr>
          <c:invertIfNegative val="0"/>
          <c:cat>
            <c:strRef>
              <c:f>'(C) 191 Accounts Balances'!$HM$1:$IA$1</c:f>
              <c:strCache>
                <c:ptCount val="15"/>
                <c:pt idx="0">
                  <c:v>Aug-19</c:v>
                </c:pt>
                <c:pt idx="1">
                  <c:v>Sep-19</c:v>
                </c:pt>
                <c:pt idx="2">
                  <c:v>Oct-19</c:v>
                </c:pt>
                <c:pt idx="3">
                  <c:v>Nov-19</c:v>
                </c:pt>
                <c:pt idx="4">
                  <c:v>Dec-19</c:v>
                </c:pt>
                <c:pt idx="5">
                  <c:v>Jan-20</c:v>
                </c:pt>
                <c:pt idx="6">
                  <c:v>Feb-20</c:v>
                </c:pt>
                <c:pt idx="7">
                  <c:v>Mar-20</c:v>
                </c:pt>
                <c:pt idx="8">
                  <c:v>Apr-20</c:v>
                </c:pt>
                <c:pt idx="9">
                  <c:v>May-20</c:v>
                </c:pt>
                <c:pt idx="10">
                  <c:v>Jun-20</c:v>
                </c:pt>
                <c:pt idx="11">
                  <c:v>Jul-20</c:v>
                </c:pt>
                <c:pt idx="12">
                  <c:v>Aug-20</c:v>
                </c:pt>
                <c:pt idx="13">
                  <c:v>Sep-20</c:v>
                </c:pt>
                <c:pt idx="14">
                  <c:v>Oct-20</c:v>
                </c:pt>
              </c:strCache>
            </c:strRef>
          </c:cat>
          <c:val>
            <c:numRef>
              <c:f>'(C) 191 Accounts Balances'!$HM$101:$IA$101</c:f>
              <c:numCache>
                <c:formatCode>_(* #,##0_);_(* \(#,##0\);_(* "-"_);_(@_)</c:formatCode>
                <c:ptCount val="15"/>
                <c:pt idx="0">
                  <c:v>153465733.78797907</c:v>
                </c:pt>
              </c:numCache>
            </c:numRef>
          </c:val>
          <c:extLst>
            <c:ext xmlns:c16="http://schemas.microsoft.com/office/drawing/2014/chart" uri="{C3380CC4-5D6E-409C-BE32-E72D297353CC}">
              <c16:uniqueId val="{00000000-F4EC-4A9B-A9E7-9E978AB9FBE4}"/>
            </c:ext>
          </c:extLst>
        </c:ser>
        <c:dLbls>
          <c:showLegendKey val="0"/>
          <c:showVal val="0"/>
          <c:showCatName val="0"/>
          <c:showSerName val="0"/>
          <c:showPercent val="0"/>
          <c:showBubbleSize val="0"/>
        </c:dLbls>
        <c:gapWidth val="150"/>
        <c:axId val="237420544"/>
        <c:axId val="237422464"/>
      </c:barChart>
      <c:lineChart>
        <c:grouping val="standard"/>
        <c:varyColors val="0"/>
        <c:ser>
          <c:idx val="0"/>
          <c:order val="0"/>
          <c:tx>
            <c:v>Amortization Balance</c:v>
          </c:tx>
          <c:spPr>
            <a:ln w="12700">
              <a:solidFill>
                <a:srgbClr val="000000"/>
              </a:solidFill>
              <a:prstDash val="lgDash"/>
            </a:ln>
          </c:spPr>
          <c:marker>
            <c:symbol val="diamond"/>
            <c:size val="5"/>
            <c:spPr>
              <a:solidFill>
                <a:srgbClr val="000080"/>
              </a:solidFill>
              <a:ln>
                <a:solidFill>
                  <a:srgbClr val="000000"/>
                </a:solidFill>
                <a:prstDash val="solid"/>
              </a:ln>
            </c:spPr>
          </c:marker>
          <c:cat>
            <c:strRef>
              <c:f>'(C) 191 Accounts Balances'!$HM$1:$IA$1</c:f>
              <c:strCache>
                <c:ptCount val="15"/>
                <c:pt idx="0">
                  <c:v>Aug-19</c:v>
                </c:pt>
                <c:pt idx="1">
                  <c:v>Sep-19</c:v>
                </c:pt>
                <c:pt idx="2">
                  <c:v>Oct-19</c:v>
                </c:pt>
                <c:pt idx="3">
                  <c:v>Nov-19</c:v>
                </c:pt>
                <c:pt idx="4">
                  <c:v>Dec-19</c:v>
                </c:pt>
                <c:pt idx="5">
                  <c:v>Jan-20</c:v>
                </c:pt>
                <c:pt idx="6">
                  <c:v>Feb-20</c:v>
                </c:pt>
                <c:pt idx="7">
                  <c:v>Mar-20</c:v>
                </c:pt>
                <c:pt idx="8">
                  <c:v>Apr-20</c:v>
                </c:pt>
                <c:pt idx="9">
                  <c:v>May-20</c:v>
                </c:pt>
                <c:pt idx="10">
                  <c:v>Jun-20</c:v>
                </c:pt>
                <c:pt idx="11">
                  <c:v>Jul-20</c:v>
                </c:pt>
                <c:pt idx="12">
                  <c:v>Aug-20</c:v>
                </c:pt>
                <c:pt idx="13">
                  <c:v>Sep-20</c:v>
                </c:pt>
                <c:pt idx="14">
                  <c:v>Oct-20</c:v>
                </c:pt>
              </c:strCache>
            </c:strRef>
          </c:cat>
          <c:val>
            <c:numRef>
              <c:f>'(C) 191 Accounts Balances'!$HM$57:$IA$57</c:f>
              <c:numCache>
                <c:formatCode>_(* #,##0_);_(* \(#,##0\);_(* "-"_);_(@_)</c:formatCode>
                <c:ptCount val="15"/>
                <c:pt idx="0">
                  <c:v>35538163.629999995</c:v>
                </c:pt>
              </c:numCache>
            </c:numRef>
          </c:val>
          <c:smooth val="0"/>
          <c:extLst>
            <c:ext xmlns:c16="http://schemas.microsoft.com/office/drawing/2014/chart" uri="{C3380CC4-5D6E-409C-BE32-E72D297353CC}">
              <c16:uniqueId val="{00000001-F4EC-4A9B-A9E7-9E978AB9FBE4}"/>
            </c:ext>
          </c:extLst>
        </c:ser>
        <c:ser>
          <c:idx val="1"/>
          <c:order val="1"/>
          <c:tx>
            <c:v>Cumulative Demand</c:v>
          </c:tx>
          <c:spPr>
            <a:ln w="12700">
              <a:solidFill>
                <a:srgbClr val="FF00FF"/>
              </a:solidFill>
              <a:prstDash val="lgDash"/>
            </a:ln>
          </c:spPr>
          <c:marker>
            <c:symbol val="square"/>
            <c:size val="5"/>
            <c:spPr>
              <a:solidFill>
                <a:srgbClr val="FF00FF"/>
              </a:solidFill>
              <a:ln>
                <a:solidFill>
                  <a:srgbClr val="FF00FF"/>
                </a:solidFill>
                <a:prstDash val="solid"/>
              </a:ln>
            </c:spPr>
          </c:marker>
          <c:cat>
            <c:strRef>
              <c:f>'(C) 191 Accounts Balances'!$HM$1:$IA$1</c:f>
              <c:strCache>
                <c:ptCount val="15"/>
                <c:pt idx="0">
                  <c:v>Aug-19</c:v>
                </c:pt>
                <c:pt idx="1">
                  <c:v>Sep-19</c:v>
                </c:pt>
                <c:pt idx="2">
                  <c:v>Oct-19</c:v>
                </c:pt>
                <c:pt idx="3">
                  <c:v>Nov-19</c:v>
                </c:pt>
                <c:pt idx="4">
                  <c:v>Dec-19</c:v>
                </c:pt>
                <c:pt idx="5">
                  <c:v>Jan-20</c:v>
                </c:pt>
                <c:pt idx="6">
                  <c:v>Feb-20</c:v>
                </c:pt>
                <c:pt idx="7">
                  <c:v>Mar-20</c:v>
                </c:pt>
                <c:pt idx="8">
                  <c:v>Apr-20</c:v>
                </c:pt>
                <c:pt idx="9">
                  <c:v>May-20</c:v>
                </c:pt>
                <c:pt idx="10">
                  <c:v>Jun-20</c:v>
                </c:pt>
                <c:pt idx="11">
                  <c:v>Jul-20</c:v>
                </c:pt>
                <c:pt idx="12">
                  <c:v>Aug-20</c:v>
                </c:pt>
                <c:pt idx="13">
                  <c:v>Sep-20</c:v>
                </c:pt>
                <c:pt idx="14">
                  <c:v>Oct-20</c:v>
                </c:pt>
              </c:strCache>
            </c:strRef>
          </c:cat>
          <c:val>
            <c:numRef>
              <c:f>'(C) 191 Accounts Balances'!$HM$68:$IA$68</c:f>
              <c:numCache>
                <c:formatCode>_(* #,##0_);_(* \(#,##0\);_(* "-"_);_(@_)</c:formatCode>
                <c:ptCount val="15"/>
                <c:pt idx="0" formatCode="_(&quot;$&quot;* #,##0_);_(&quot;$&quot;* \(#,##0\);_(&quot;$&quot;* &quot;-&quot;_);_(@_)">
                  <c:v>11379637.919476587</c:v>
                </c:pt>
              </c:numCache>
            </c:numRef>
          </c:val>
          <c:smooth val="0"/>
          <c:extLst>
            <c:ext xmlns:c16="http://schemas.microsoft.com/office/drawing/2014/chart" uri="{C3380CC4-5D6E-409C-BE32-E72D297353CC}">
              <c16:uniqueId val="{00000002-F4EC-4A9B-A9E7-9E978AB9FBE4}"/>
            </c:ext>
          </c:extLst>
        </c:ser>
        <c:ser>
          <c:idx val="2"/>
          <c:order val="2"/>
          <c:tx>
            <c:v>Cumulative Commodity</c:v>
          </c:tx>
          <c:spPr>
            <a:ln w="3175">
              <a:solidFill>
                <a:srgbClr val="FF0000"/>
              </a:solidFill>
              <a:prstDash val="lgDash"/>
            </a:ln>
          </c:spPr>
          <c:marker>
            <c:symbol val="triangle"/>
            <c:size val="5"/>
            <c:spPr>
              <a:solidFill>
                <a:srgbClr val="FF0000"/>
              </a:solidFill>
              <a:ln>
                <a:solidFill>
                  <a:srgbClr val="FF0000"/>
                </a:solidFill>
                <a:prstDash val="solid"/>
              </a:ln>
            </c:spPr>
          </c:marker>
          <c:cat>
            <c:strRef>
              <c:f>'(C) 191 Accounts Balances'!$HM$1:$IA$1</c:f>
              <c:strCache>
                <c:ptCount val="15"/>
                <c:pt idx="0">
                  <c:v>Aug-19</c:v>
                </c:pt>
                <c:pt idx="1">
                  <c:v>Sep-19</c:v>
                </c:pt>
                <c:pt idx="2">
                  <c:v>Oct-19</c:v>
                </c:pt>
                <c:pt idx="3">
                  <c:v>Nov-19</c:v>
                </c:pt>
                <c:pt idx="4">
                  <c:v>Dec-19</c:v>
                </c:pt>
                <c:pt idx="5">
                  <c:v>Jan-20</c:v>
                </c:pt>
                <c:pt idx="6">
                  <c:v>Feb-20</c:v>
                </c:pt>
                <c:pt idx="7">
                  <c:v>Mar-20</c:v>
                </c:pt>
                <c:pt idx="8">
                  <c:v>Apr-20</c:v>
                </c:pt>
                <c:pt idx="9">
                  <c:v>May-20</c:v>
                </c:pt>
                <c:pt idx="10">
                  <c:v>Jun-20</c:v>
                </c:pt>
                <c:pt idx="11">
                  <c:v>Jul-20</c:v>
                </c:pt>
                <c:pt idx="12">
                  <c:v>Aug-20</c:v>
                </c:pt>
                <c:pt idx="13">
                  <c:v>Sep-20</c:v>
                </c:pt>
                <c:pt idx="14">
                  <c:v>Oct-20</c:v>
                </c:pt>
              </c:strCache>
            </c:strRef>
          </c:cat>
          <c:val>
            <c:numRef>
              <c:f>'(C) 191 Accounts Balances'!$HM$80:$IA$80</c:f>
              <c:numCache>
                <c:formatCode>_(* #,##0_);_(* \(#,##0\);_(* "-"_);_(@_)</c:formatCode>
                <c:ptCount val="15"/>
                <c:pt idx="0">
                  <c:v>103110136.54897422</c:v>
                </c:pt>
              </c:numCache>
            </c:numRef>
          </c:val>
          <c:smooth val="0"/>
          <c:extLst>
            <c:ext xmlns:c16="http://schemas.microsoft.com/office/drawing/2014/chart" uri="{C3380CC4-5D6E-409C-BE32-E72D297353CC}">
              <c16:uniqueId val="{00000003-F4EC-4A9B-A9E7-9E978AB9FBE4}"/>
            </c:ext>
          </c:extLst>
        </c:ser>
        <c:dLbls>
          <c:showLegendKey val="0"/>
          <c:showVal val="0"/>
          <c:showCatName val="0"/>
          <c:showSerName val="0"/>
          <c:showPercent val="0"/>
          <c:showBubbleSize val="0"/>
        </c:dLbls>
        <c:marker val="1"/>
        <c:smooth val="0"/>
        <c:axId val="237420544"/>
        <c:axId val="237422464"/>
      </c:lineChart>
      <c:catAx>
        <c:axId val="23742054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7422464"/>
        <c:crosses val="autoZero"/>
        <c:auto val="1"/>
        <c:lblAlgn val="ctr"/>
        <c:lblOffset val="100"/>
        <c:tickLblSkip val="1"/>
        <c:tickMarkSkip val="1"/>
        <c:noMultiLvlLbl val="0"/>
      </c:catAx>
      <c:valAx>
        <c:axId val="237422464"/>
        <c:scaling>
          <c:orientation val="minMax"/>
        </c:scaling>
        <c:delete val="0"/>
        <c:axPos val="l"/>
        <c:majorGridlines>
          <c:spPr>
            <a:ln w="3175">
              <a:solidFill>
                <a:srgbClr val="80808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 Under (Over) Collection</a:t>
                </a:r>
              </a:p>
            </c:rich>
          </c:tx>
          <c:layout>
            <c:manualLayout>
              <c:xMode val="edge"/>
              <c:yMode val="edge"/>
              <c:x val="1.2263099219621001E-2"/>
              <c:y val="0.34533551554828151"/>
            </c:manualLayout>
          </c:layout>
          <c:overlay val="0"/>
          <c:spPr>
            <a:noFill/>
            <a:ln w="25400">
              <a:noFill/>
            </a:ln>
          </c:spPr>
        </c:title>
        <c:numFmt formatCode="_(&quot;$&quot;* #,##0_);_(&quot;$&quot;* \(#,##0\);_(&quot;$&quot;* &quot;-&quot;_);_(@_)"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7420544"/>
        <c:crosses val="autoZero"/>
        <c:crossBetween val="between"/>
        <c:majorUnit val="10000000"/>
        <c:minorUnit val="5000000"/>
      </c:valAx>
      <c:spPr>
        <a:noFill/>
        <a:ln w="25400">
          <a:noFill/>
        </a:ln>
      </c:spPr>
    </c:plotArea>
    <c:legend>
      <c:legendPos val="b"/>
      <c:layout>
        <c:manualLayout>
          <c:xMode val="edge"/>
          <c:yMode val="edge"/>
          <c:x val="8.4726867335565212E-2"/>
          <c:y val="0.90343698854337151"/>
          <c:w val="0.85730211817168334"/>
          <c:h val="4.5826513911621077E-2"/>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chartsheets/sheet1.xml><?xml version="1.0" encoding="utf-8"?>
<chartsheet xmlns="http://schemas.openxmlformats.org/spreadsheetml/2006/main" xmlns:r="http://schemas.openxmlformats.org/officeDocument/2006/relationships">
  <sheetPr/>
  <sheetViews>
    <sheetView zoomScale="91" workbookViewId="0"/>
  </sheetViews>
  <pageMargins left="0.75" right="0.75" top="1" bottom="1" header="0.5" footer="0.5"/>
  <pageSetup orientation="landscape"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14</xdr:col>
      <xdr:colOff>209550</xdr:colOff>
      <xdr:row>0</xdr:row>
      <xdr:rowOff>0</xdr:rowOff>
    </xdr:from>
    <xdr:to>
      <xdr:col>28</xdr:col>
      <xdr:colOff>122593</xdr:colOff>
      <xdr:row>39</xdr:row>
      <xdr:rowOff>111113</xdr:rowOff>
    </xdr:to>
    <xdr:pic>
      <xdr:nvPicPr>
        <xdr:cNvPr id="3" name="Picture 2"/>
        <xdr:cNvPicPr>
          <a:picLocks noChangeAspect="1"/>
        </xdr:cNvPicPr>
      </xdr:nvPicPr>
      <xdr:blipFill>
        <a:blip xmlns:r="http://schemas.openxmlformats.org/officeDocument/2006/relationships" r:embed="rId1"/>
        <a:stretch>
          <a:fillRect/>
        </a:stretch>
      </xdr:blipFill>
      <xdr:spPr>
        <a:xfrm>
          <a:off x="8543925" y="0"/>
          <a:ext cx="8447443" cy="59499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8572500" cy="583013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xdr:from>
      <xdr:col>226</xdr:col>
      <xdr:colOff>708025</xdr:colOff>
      <xdr:row>24</xdr:row>
      <xdr:rowOff>6351</xdr:rowOff>
    </xdr:from>
    <xdr:to>
      <xdr:col>228</xdr:col>
      <xdr:colOff>445770</xdr:colOff>
      <xdr:row>26</xdr:row>
      <xdr:rowOff>109221</xdr:rowOff>
    </xdr:to>
    <xdr:sp macro="" textlink="">
      <xdr:nvSpPr>
        <xdr:cNvPr id="2" name="TextBox 1"/>
        <xdr:cNvSpPr txBox="1"/>
      </xdr:nvSpPr>
      <xdr:spPr>
        <a:xfrm>
          <a:off x="17310100" y="3454401"/>
          <a:ext cx="1147445" cy="3886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227</xdr:col>
      <xdr:colOff>0</xdr:colOff>
      <xdr:row>13</xdr:row>
      <xdr:rowOff>107950</xdr:rowOff>
    </xdr:from>
    <xdr:to>
      <xdr:col>228</xdr:col>
      <xdr:colOff>452120</xdr:colOff>
      <xdr:row>16</xdr:row>
      <xdr:rowOff>67945</xdr:rowOff>
    </xdr:to>
    <xdr:sp macro="" textlink="">
      <xdr:nvSpPr>
        <xdr:cNvPr id="3" name="TextBox 2"/>
        <xdr:cNvSpPr txBox="1"/>
      </xdr:nvSpPr>
      <xdr:spPr>
        <a:xfrm>
          <a:off x="17316450" y="1984375"/>
          <a:ext cx="1147445" cy="3886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226</xdr:col>
      <xdr:colOff>708025</xdr:colOff>
      <xdr:row>5</xdr:row>
      <xdr:rowOff>41275</xdr:rowOff>
    </xdr:from>
    <xdr:to>
      <xdr:col>228</xdr:col>
      <xdr:colOff>445770</xdr:colOff>
      <xdr:row>8</xdr:row>
      <xdr:rowOff>1270</xdr:rowOff>
    </xdr:to>
    <xdr:sp macro="" textlink="">
      <xdr:nvSpPr>
        <xdr:cNvPr id="4" name="TextBox 3"/>
        <xdr:cNvSpPr txBox="1"/>
      </xdr:nvSpPr>
      <xdr:spPr>
        <a:xfrm>
          <a:off x="17310100" y="774700"/>
          <a:ext cx="1147445" cy="3886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226</xdr:col>
      <xdr:colOff>701675</xdr:colOff>
      <xdr:row>34</xdr:row>
      <xdr:rowOff>101600</xdr:rowOff>
    </xdr:from>
    <xdr:to>
      <xdr:col>228</xdr:col>
      <xdr:colOff>439420</xdr:colOff>
      <xdr:row>37</xdr:row>
      <xdr:rowOff>61595</xdr:rowOff>
    </xdr:to>
    <xdr:sp macro="" textlink="">
      <xdr:nvSpPr>
        <xdr:cNvPr id="5" name="TextBox 4"/>
        <xdr:cNvSpPr txBox="1"/>
      </xdr:nvSpPr>
      <xdr:spPr>
        <a:xfrm>
          <a:off x="17303750" y="4997450"/>
          <a:ext cx="1147445" cy="3886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227</xdr:col>
      <xdr:colOff>9525</xdr:colOff>
      <xdr:row>44</xdr:row>
      <xdr:rowOff>85725</xdr:rowOff>
    </xdr:from>
    <xdr:to>
      <xdr:col>228</xdr:col>
      <xdr:colOff>461645</xdr:colOff>
      <xdr:row>47</xdr:row>
      <xdr:rowOff>38100</xdr:rowOff>
    </xdr:to>
    <xdr:sp macro="" textlink="">
      <xdr:nvSpPr>
        <xdr:cNvPr id="6" name="TextBox 5"/>
        <xdr:cNvSpPr txBox="1"/>
      </xdr:nvSpPr>
      <xdr:spPr>
        <a:xfrm>
          <a:off x="17325975" y="6429375"/>
          <a:ext cx="1147445"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240</xdr:col>
      <xdr:colOff>95250</xdr:colOff>
      <xdr:row>36</xdr:row>
      <xdr:rowOff>47625</xdr:rowOff>
    </xdr:from>
    <xdr:to>
      <xdr:col>241</xdr:col>
      <xdr:colOff>594995</xdr:colOff>
      <xdr:row>39</xdr:row>
      <xdr:rowOff>7620</xdr:rowOff>
    </xdr:to>
    <xdr:sp macro="" textlink="">
      <xdr:nvSpPr>
        <xdr:cNvPr id="7" name="TextBox 6"/>
        <xdr:cNvSpPr txBox="1"/>
      </xdr:nvSpPr>
      <xdr:spPr>
        <a:xfrm>
          <a:off x="25987375" y="5254625"/>
          <a:ext cx="1150620" cy="3886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227</xdr:col>
      <xdr:colOff>25400</xdr:colOff>
      <xdr:row>59</xdr:row>
      <xdr:rowOff>31750</xdr:rowOff>
    </xdr:from>
    <xdr:to>
      <xdr:col>228</xdr:col>
      <xdr:colOff>477520</xdr:colOff>
      <xdr:row>62</xdr:row>
      <xdr:rowOff>134620</xdr:rowOff>
    </xdr:to>
    <xdr:sp macro="" textlink="">
      <xdr:nvSpPr>
        <xdr:cNvPr id="8" name="TextBox 7"/>
        <xdr:cNvSpPr txBox="1"/>
      </xdr:nvSpPr>
      <xdr:spPr>
        <a:xfrm>
          <a:off x="17341850" y="7823200"/>
          <a:ext cx="1147445" cy="3886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226</xdr:col>
      <xdr:colOff>701675</xdr:colOff>
      <xdr:row>69</xdr:row>
      <xdr:rowOff>117475</xdr:rowOff>
    </xdr:from>
    <xdr:to>
      <xdr:col>228</xdr:col>
      <xdr:colOff>439420</xdr:colOff>
      <xdr:row>72</xdr:row>
      <xdr:rowOff>77470</xdr:rowOff>
    </xdr:to>
    <xdr:sp macro="" textlink="">
      <xdr:nvSpPr>
        <xdr:cNvPr id="9" name="TextBox 8"/>
        <xdr:cNvSpPr txBox="1"/>
      </xdr:nvSpPr>
      <xdr:spPr>
        <a:xfrm>
          <a:off x="17303750" y="9051925"/>
          <a:ext cx="1147445" cy="3886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226</xdr:col>
      <xdr:colOff>692150</xdr:colOff>
      <xdr:row>80</xdr:row>
      <xdr:rowOff>66675</xdr:rowOff>
    </xdr:from>
    <xdr:to>
      <xdr:col>228</xdr:col>
      <xdr:colOff>429895</xdr:colOff>
      <xdr:row>82</xdr:row>
      <xdr:rowOff>137795</xdr:rowOff>
    </xdr:to>
    <xdr:sp macro="" textlink="">
      <xdr:nvSpPr>
        <xdr:cNvPr id="10" name="TextBox 9"/>
        <xdr:cNvSpPr txBox="1"/>
      </xdr:nvSpPr>
      <xdr:spPr>
        <a:xfrm>
          <a:off x="17294225" y="10287000"/>
          <a:ext cx="1147445" cy="394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226</xdr:col>
      <xdr:colOff>701675</xdr:colOff>
      <xdr:row>89</xdr:row>
      <xdr:rowOff>0</xdr:rowOff>
    </xdr:from>
    <xdr:to>
      <xdr:col>228</xdr:col>
      <xdr:colOff>439420</xdr:colOff>
      <xdr:row>91</xdr:row>
      <xdr:rowOff>102870</xdr:rowOff>
    </xdr:to>
    <xdr:sp macro="" textlink="">
      <xdr:nvSpPr>
        <xdr:cNvPr id="11" name="TextBox 10"/>
        <xdr:cNvSpPr txBox="1"/>
      </xdr:nvSpPr>
      <xdr:spPr>
        <a:xfrm>
          <a:off x="17303750" y="11401425"/>
          <a:ext cx="1147445" cy="3886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226</xdr:col>
      <xdr:colOff>701675</xdr:colOff>
      <xdr:row>96</xdr:row>
      <xdr:rowOff>92075</xdr:rowOff>
    </xdr:from>
    <xdr:to>
      <xdr:col>228</xdr:col>
      <xdr:colOff>439420</xdr:colOff>
      <xdr:row>99</xdr:row>
      <xdr:rowOff>52070</xdr:rowOff>
    </xdr:to>
    <xdr:sp macro="" textlink="">
      <xdr:nvSpPr>
        <xdr:cNvPr id="12" name="TextBox 11"/>
        <xdr:cNvSpPr txBox="1"/>
      </xdr:nvSpPr>
      <xdr:spPr>
        <a:xfrm>
          <a:off x="17303750" y="12493625"/>
          <a:ext cx="1147445" cy="3886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209550</xdr:colOff>
      <xdr:row>9</xdr:row>
      <xdr:rowOff>47625</xdr:rowOff>
    </xdr:from>
    <xdr:to>
      <xdr:col>8</xdr:col>
      <xdr:colOff>546735</xdr:colOff>
      <xdr:row>11</xdr:row>
      <xdr:rowOff>93345</xdr:rowOff>
    </xdr:to>
    <xdr:sp macro="" textlink="">
      <xdr:nvSpPr>
        <xdr:cNvPr id="2" name="TextBox 1"/>
        <xdr:cNvSpPr txBox="1"/>
      </xdr:nvSpPr>
      <xdr:spPr>
        <a:xfrm>
          <a:off x="6877050" y="1343025"/>
          <a:ext cx="1156335" cy="3409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9</xdr:col>
      <xdr:colOff>600075</xdr:colOff>
      <xdr:row>13</xdr:row>
      <xdr:rowOff>114975</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1133475"/>
          <a:ext cx="6086475" cy="9722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Startup" Target="%23%202013%20Rate%20Design%20Collaborative/Peak%20Credit/Peak%20Credit%20(Levelized%20Fixed%20Charge%20Rate%20-%202013).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Cost%20Accounting\Resource%20Costs\CT\ENCOGEN_WBOOK%20(StratPla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02Inputs\General%20Accounting\Journal%20Entries\JE143-Electric_Unbilled_Revenue_Current_&amp;_Reverse_Prior_mo\2012%20JE143\02-2012\02-12%20Elec_Unb%20(93.1%25%207%20months)%20Fin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WINNT\Temporary%20Internet%20Files\OLK93\FCR%20for%20PSE%20S40%20V0%20%20HM%20edit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Startup" Target="%232011%20GRC%20Docket%20UE-11xxxx/Compliance/Compliance%202011%20GRC%20ECO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estdpt2\RPL\GrpRevnu\PUBLIC\%23%202017%20GRC\Supplemental%20Filing%202017%20GRC\NO%20MS%20SUPP%202017%20GRC%20Workpapers\%23Electric%20Model%202017%20GRC%20CONT%20CALCULATION%20(SUP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rpRevnu\PUBLIC\%23%202010%20GTIF\Original2010GTIF-Oct\Models%20&amp;%20Adjustments%20Oct-10%20filing\3.03%203.04%20RB%20&amp;%20WC-RC%20June%2010%20Working%20Fil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Documents%20and%20Settings\boljh\Local%20Settings\MSN%20Rate%20v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stdpt2\RPL\03Processes\General%20Accounting\newgas\2012\4-2012\UBR-GAS%2004-201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04Home\JDyer\Unbilled%20Reasonableness\04-2013%20Gas%20Reasonableness.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H:\Elsea%20Projects\Encogen\Sept%2023%20Review\PSE%20Own%2011-99%20for%20$1yr00noboilerJH.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Startup" Target="%232011%20GRC%20Docket%20UE-11xxxx/COS/Revenue%20Requirement/Electric%20Model%202011%20GRC%20Orig.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nts%20and%20Settings\scartwri\My%20Documents\Projects\PSE\Projects\BHP\Due%20Diligence\BHP%20IS.BS.CF%20Mod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5\Power%20Cost%2050yr%206.15.06%20AURORA%20run%20with%205.23.06%20prices.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Startup" Target="%232011%20GRC%20Docket%20UE-11xxxx/Testimony/Workpapers/ECOS%202011%20GRC%20Workpapers%20(JAP-4).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estdpt2\RPL\GrpRates\Public\Gas%20GRC%202017\Compliance%20Filing\Cost%20Of%20Service\2017%20Gas%20COSS%20September%20TY_Complian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rpRates\Public\Decoupling\2016%20GRC%20Prep\PCA\%23Electric%20Model%202016%20GRC%20Original.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GrpRevnu/PUBLIC/%23%202017%20GRC/Settlement/Settlement%20Workpapers/%23Gas%20Model%202017%20GRC%20(SETTLEMENT).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GrpRates\Public\Load%20Research\GRC%202007%20(not%20filed)\Load%20Research%20Analyses\RLW\From%20RLW\Off%20System%20Results\M9_Statistics_All_R991_ADJ.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TM1EXC\PSE_VER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N:\GrpRevnu\PUBLIC\WUTC\Puget%20Sound%20Energy\Semi%20Annual%20Report\Jun_30_01\Proforma%20Adj_not%20us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pRates\Public\RASANEN\%232005%20GRC\COS%20Inputs\COS%20Model\ECOS%20Model%20-%20FINAL%20COMPANY.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5\SOE\09-2005%20SOE%20Fina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GrpRates\Public\RASANEN\%232005%20GRC\Update%206-30-06\COS%20Update%207-7-06\ECOS%20Model%20-%20UPDATE%20(JAH-5)%207-7-0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Cost%20Accounting\Resource%20Costs\Capacity\CAP_WBook.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Documents%20and%20Settings\npeder\Local%20Settings\Temporary%20Internet%20Files\Content.Outlook\966INFBW\03-09%20Elec_Unb%20(93%203%25%208%20months)%20final.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Formulas\vlooku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20LEASE%20OPTION.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GrpRevnu\PUBLIC\%23%202007%20GRC\4.04G%20Pass%20Through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REGULATN\PA&amp;D\DSMRecov\2012\RECOV12.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H:\02Inputs\General%20Accounting\Journal%20Entries\JE143-Electric_Unbilled_Revenue_Current_&amp;_Reverse_Prior_mo\2012%20JE143\02-2012\02-12%20Elec_Unb%20(93.1%25%207%20months)%20Final.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6\09-06%20Elec_Unb%20(93%203%25%202%20months)final.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Users\hxu\Downloads\UBR-GAS%2007-201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apbjprd.puget.com:50100/irj/go/km/docs/documents/Public%20Documents/Sales%20and%20Margin%20Reports%20(Final)/Unbilled%20Revenue/2013/09-2013%20ELECTRIC%20Unbilled%20Revenue%20Calculation.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stdpt2\RPL\GrpRates\Public\Gas%20GRC%202011\Cost%20of%20Service\Revenue%20Reqt%20and%20Rate%20Base\May%2016%20235%20pm\Gas%20Rev%20Req%20Model%202011%20GRC%20Orig.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WINNT\Temporary%20Internet%20Files\OLK2F\Due%20Diligence\August%20New%20Model\Fred%20Value%209.1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row r="5">
          <cell r="T5">
            <v>3</v>
          </cell>
        </row>
        <row r="6">
          <cell r="C6" t="str">
            <v xml:space="preserve">Commission Method </v>
          </cell>
        </row>
        <row r="9">
          <cell r="D9">
            <v>0.8423786643034451</v>
          </cell>
        </row>
        <row r="29">
          <cell r="G29">
            <v>8.1064007222136497E-2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61">
          <cell r="H61">
            <v>6.9188435929027195E-2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Input)"/>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heet1"/>
    </sheetNames>
    <sheetDataSet>
      <sheetData sheetId="0">
        <row r="5">
          <cell r="B5">
            <v>0.35</v>
          </cell>
        </row>
        <row r="6">
          <cell r="B6">
            <v>1</v>
          </cell>
        </row>
        <row r="7">
          <cell r="B7">
            <v>5.1998314171835648E-3</v>
          </cell>
        </row>
        <row r="8">
          <cell r="B8">
            <v>4.5621000000000002E-2</v>
          </cell>
        </row>
        <row r="9">
          <cell r="B9">
            <v>6.2450845342655007E-4</v>
          </cell>
        </row>
        <row r="11">
          <cell r="B11">
            <v>0</v>
          </cell>
        </row>
        <row r="12">
          <cell r="B12" t="str">
            <v>Yes</v>
          </cell>
          <cell r="C12">
            <v>1</v>
          </cell>
        </row>
        <row r="13">
          <cell r="B13" t="str">
            <v>No</v>
          </cell>
        </row>
        <row r="37">
          <cell r="D37">
            <v>6.6900000000000001E-2</v>
          </cell>
        </row>
      </sheetData>
      <sheetData sheetId="1"/>
      <sheetData sheetId="2"/>
      <sheetData sheetId="3"/>
      <sheetData sheetId="4"/>
      <sheetData sheetId="5"/>
      <sheetData sheetId="6"/>
      <sheetData sheetId="7">
        <row r="7">
          <cell r="D7">
            <v>2014</v>
          </cell>
        </row>
        <row r="8">
          <cell r="D8">
            <v>2005</v>
          </cell>
        </row>
        <row r="9">
          <cell r="D9">
            <v>2006</v>
          </cell>
        </row>
        <row r="10">
          <cell r="D10">
            <v>2007</v>
          </cell>
        </row>
        <row r="11">
          <cell r="D11">
            <v>2004</v>
          </cell>
        </row>
        <row r="12">
          <cell r="D12">
            <v>2006</v>
          </cell>
        </row>
        <row r="13">
          <cell r="D13">
            <v>2003</v>
          </cell>
        </row>
        <row r="14">
          <cell r="D14">
            <v>2004</v>
          </cell>
        </row>
        <row r="15">
          <cell r="D15">
            <v>2004</v>
          </cell>
        </row>
        <row r="16">
          <cell r="D16">
            <v>2008</v>
          </cell>
        </row>
        <row r="17">
          <cell r="D17">
            <v>2003</v>
          </cell>
        </row>
        <row r="18">
          <cell r="D18">
            <v>2006</v>
          </cell>
        </row>
        <row r="19">
          <cell r="D19">
            <v>2007</v>
          </cell>
        </row>
        <row r="20">
          <cell r="D20">
            <v>2003</v>
          </cell>
        </row>
        <row r="21">
          <cell r="D21">
            <v>2008</v>
          </cell>
        </row>
        <row r="22">
          <cell r="D22">
            <v>2006</v>
          </cell>
        </row>
        <row r="23">
          <cell r="D23">
            <v>2015</v>
          </cell>
        </row>
        <row r="24">
          <cell r="D24">
            <v>2014</v>
          </cell>
        </row>
        <row r="25">
          <cell r="D25">
            <v>2002</v>
          </cell>
        </row>
        <row r="26">
          <cell r="D26">
            <v>2003</v>
          </cell>
        </row>
        <row r="27">
          <cell r="D27">
            <v>2004</v>
          </cell>
        </row>
        <row r="28">
          <cell r="D28">
            <v>2005</v>
          </cell>
        </row>
        <row r="29">
          <cell r="D29">
            <v>2006</v>
          </cell>
        </row>
        <row r="30">
          <cell r="D30">
            <v>2007</v>
          </cell>
        </row>
        <row r="31">
          <cell r="D31">
            <v>2008</v>
          </cell>
        </row>
        <row r="32">
          <cell r="D32">
            <v>2009</v>
          </cell>
        </row>
        <row r="33">
          <cell r="D33">
            <v>2010</v>
          </cell>
        </row>
        <row r="34">
          <cell r="D34">
            <v>2011</v>
          </cell>
        </row>
        <row r="35">
          <cell r="D35">
            <v>2012</v>
          </cell>
        </row>
        <row r="36">
          <cell r="D36">
            <v>2013</v>
          </cell>
        </row>
        <row r="37">
          <cell r="D37">
            <v>2014</v>
          </cell>
        </row>
        <row r="38">
          <cell r="D38">
            <v>2015</v>
          </cell>
        </row>
        <row r="39">
          <cell r="D39">
            <v>2016</v>
          </cell>
        </row>
        <row r="40">
          <cell r="D40">
            <v>2017</v>
          </cell>
        </row>
        <row r="41">
          <cell r="D41">
            <v>2018</v>
          </cell>
        </row>
        <row r="42">
          <cell r="D42">
            <v>2019</v>
          </cell>
        </row>
        <row r="43">
          <cell r="D43">
            <v>2020</v>
          </cell>
        </row>
        <row r="44">
          <cell r="D44">
            <v>2021</v>
          </cell>
        </row>
        <row r="45">
          <cell r="D45">
            <v>2022</v>
          </cell>
        </row>
        <row r="46">
          <cell r="D46">
            <v>2023</v>
          </cell>
        </row>
        <row r="47">
          <cell r="D47">
            <v>2015</v>
          </cell>
        </row>
        <row r="48">
          <cell r="D48">
            <v>2021</v>
          </cell>
        </row>
        <row r="49">
          <cell r="D49">
            <v>2022</v>
          </cell>
        </row>
        <row r="50">
          <cell r="D50">
            <v>2023</v>
          </cell>
        </row>
        <row r="51">
          <cell r="D51">
            <v>2024</v>
          </cell>
        </row>
        <row r="52">
          <cell r="D52">
            <v>2025</v>
          </cell>
        </row>
        <row r="53">
          <cell r="D53">
            <v>2026</v>
          </cell>
        </row>
      </sheetData>
      <sheetData sheetId="8"/>
      <sheetData sheetId="9"/>
      <sheetData sheetId="10"/>
      <sheetData sheetId="11"/>
      <sheetData sheetId="12">
        <row r="3">
          <cell r="A3">
            <v>0</v>
          </cell>
          <cell r="B3">
            <v>1.0000000000000001E-9</v>
          </cell>
          <cell r="C3">
            <v>1.0000000000000001E-9</v>
          </cell>
          <cell r="D3">
            <v>1.0000000000000001E-9</v>
          </cell>
          <cell r="E3">
            <v>1.0000000000000001E-9</v>
          </cell>
          <cell r="F3">
            <v>1.0000000000000001E-9</v>
          </cell>
          <cell r="G3">
            <v>1.0000000000000001E-9</v>
          </cell>
          <cell r="H3">
            <v>1.0000000000000001E-9</v>
          </cell>
          <cell r="I3">
            <v>1.0000000000000001E-9</v>
          </cell>
          <cell r="J3">
            <v>1.0000000000000001E-9</v>
          </cell>
          <cell r="K3">
            <v>1.0000000000000001E-9</v>
          </cell>
          <cell r="L3">
            <v>1.0000000000000001E-9</v>
          </cell>
          <cell r="M3">
            <v>1.0000000000000001E-9</v>
          </cell>
          <cell r="N3">
            <v>1.0000000000000001E-9</v>
          </cell>
          <cell r="O3">
            <v>1.0000000000000001E-9</v>
          </cell>
          <cell r="P3">
            <v>1.0000000000000001E-9</v>
          </cell>
          <cell r="Q3">
            <v>1.0000000000000001E-9</v>
          </cell>
          <cell r="R3">
            <v>1.0000000000000001E-9</v>
          </cell>
          <cell r="S3">
            <v>1.0000000000000001E-9</v>
          </cell>
          <cell r="T3">
            <v>1.0000000000000001E-9</v>
          </cell>
          <cell r="U3">
            <v>1.0000000000000001E-9</v>
          </cell>
          <cell r="V3">
            <v>1.0000000000000001E-9</v>
          </cell>
          <cell r="W3">
            <v>1.0000000000000001E-9</v>
          </cell>
          <cell r="X3">
            <v>1.0000000000000001E-9</v>
          </cell>
          <cell r="Y3">
            <v>1.0000000000000001E-9</v>
          </cell>
          <cell r="Z3">
            <v>1.0000000000000001E-9</v>
          </cell>
          <cell r="AA3">
            <v>1.0000000000000001E-9</v>
          </cell>
          <cell r="AB3">
            <v>1.0000000000000001E-9</v>
          </cell>
          <cell r="AC3">
            <v>1.0000000000000001E-9</v>
          </cell>
          <cell r="AD3">
            <v>1.0000000000000001E-9</v>
          </cell>
          <cell r="AE3">
            <v>1.0000000000000001E-9</v>
          </cell>
          <cell r="AF3">
            <v>1.0000000000000001E-9</v>
          </cell>
          <cell r="AG3">
            <v>1.0000000000000001E-9</v>
          </cell>
          <cell r="AH3">
            <v>1.0000000000000001E-9</v>
          </cell>
          <cell r="AI3">
            <v>1.0000000000000001E-9</v>
          </cell>
          <cell r="AJ3">
            <v>1.0000000000000001E-9</v>
          </cell>
          <cell r="AK3">
            <v>1.0000000000000001E-9</v>
          </cell>
          <cell r="AL3">
            <v>1.0000000000000001E-9</v>
          </cell>
          <cell r="AM3">
            <v>1.0000000000000001E-9</v>
          </cell>
          <cell r="AN3">
            <v>1.0000000000000001E-9</v>
          </cell>
          <cell r="AO3">
            <v>1.0000000000000001E-9</v>
          </cell>
        </row>
        <row r="4">
          <cell r="A4">
            <v>3</v>
          </cell>
          <cell r="B4">
            <v>0.33333333333333331</v>
          </cell>
          <cell r="C4">
            <v>0.44444444444444448</v>
          </cell>
          <cell r="D4">
            <v>0.14814814814814817</v>
          </cell>
          <cell r="E4">
            <v>7.407407407407407E-2</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row>
        <row r="5">
          <cell r="A5">
            <v>5</v>
          </cell>
          <cell r="B5">
            <v>0.2</v>
          </cell>
          <cell r="C5">
            <v>0.32</v>
          </cell>
          <cell r="D5">
            <v>0.192</v>
          </cell>
          <cell r="E5">
            <v>0.11520000000000001</v>
          </cell>
          <cell r="F5">
            <v>0.11520000000000001</v>
          </cell>
          <cell r="G5">
            <v>5.7600000000000096E-2</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row>
        <row r="6">
          <cell r="A6">
            <v>7</v>
          </cell>
          <cell r="B6">
            <v>0.14285714285714285</v>
          </cell>
          <cell r="C6">
            <v>0.24489795918367349</v>
          </cell>
          <cell r="D6">
            <v>0.1749271137026239</v>
          </cell>
          <cell r="E6">
            <v>0.12494793835901707</v>
          </cell>
          <cell r="F6">
            <v>8.9200000000000002E-2</v>
          </cell>
          <cell r="G6">
            <v>8.9200000000000002E-2</v>
          </cell>
          <cell r="H6">
            <v>8.9200000000000002E-2</v>
          </cell>
          <cell r="I6">
            <v>4.4769845897542737E-2</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row>
        <row r="7">
          <cell r="A7">
            <v>10</v>
          </cell>
          <cell r="B7">
            <v>0.1</v>
          </cell>
          <cell r="C7">
            <v>0.18</v>
          </cell>
          <cell r="D7">
            <v>0.14399999999999999</v>
          </cell>
          <cell r="E7">
            <v>0.1152</v>
          </cell>
          <cell r="F7">
            <v>9.2159999999999992E-2</v>
          </cell>
          <cell r="G7">
            <v>7.3727999999999988E-2</v>
          </cell>
          <cell r="H7">
            <v>6.5535999999999983E-2</v>
          </cell>
          <cell r="I7">
            <v>6.5535999999999983E-2</v>
          </cell>
          <cell r="J7">
            <v>6.5535999999999983E-2</v>
          </cell>
          <cell r="K7">
            <v>6.5535999999999983E-2</v>
          </cell>
          <cell r="L7">
            <v>3.2767999999999908E-2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row>
        <row r="8">
          <cell r="A8">
            <v>15</v>
          </cell>
          <cell r="B8">
            <v>0.05</v>
          </cell>
          <cell r="C8">
            <v>9.5000000000000001E-2</v>
          </cell>
          <cell r="D8">
            <v>8.5500000000000007E-2</v>
          </cell>
          <cell r="E8">
            <v>7.6999999999999999E-2</v>
          </cell>
          <cell r="F8">
            <v>6.9199999999999998E-2</v>
          </cell>
          <cell r="G8">
            <v>6.2300000000000001E-2</v>
          </cell>
          <cell r="H8">
            <v>5.91E-2</v>
          </cell>
          <cell r="I8">
            <v>5.91E-2</v>
          </cell>
          <cell r="J8">
            <v>5.91E-2</v>
          </cell>
          <cell r="K8">
            <v>5.91E-2</v>
          </cell>
          <cell r="L8">
            <v>5.91E-2</v>
          </cell>
          <cell r="M8">
            <v>5.91E-2</v>
          </cell>
          <cell r="N8">
            <v>5.91E-2</v>
          </cell>
          <cell r="O8">
            <v>5.91E-2</v>
          </cell>
          <cell r="P8">
            <v>5.91E-2</v>
          </cell>
          <cell r="Q8">
            <v>2.9100000000000001E-2</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row>
        <row r="9">
          <cell r="A9">
            <v>20</v>
          </cell>
          <cell r="B9">
            <v>3.7499999999999999E-2</v>
          </cell>
          <cell r="C9">
            <v>7.22E-2</v>
          </cell>
          <cell r="D9">
            <v>6.6799999999999998E-2</v>
          </cell>
          <cell r="E9">
            <v>6.1800000000000001E-2</v>
          </cell>
          <cell r="F9">
            <v>5.7099999999999998E-2</v>
          </cell>
          <cell r="G9">
            <v>5.28E-2</v>
          </cell>
          <cell r="H9">
            <v>4.8899999999999999E-2</v>
          </cell>
          <cell r="I9">
            <v>4.4699999999999997E-2</v>
          </cell>
          <cell r="J9">
            <v>4.4699999999999997E-2</v>
          </cell>
          <cell r="K9">
            <v>4.4699999999999997E-2</v>
          </cell>
          <cell r="L9">
            <v>4.4699999999999997E-2</v>
          </cell>
          <cell r="M9">
            <v>4.4699999999999997E-2</v>
          </cell>
          <cell r="N9">
            <v>4.4699999999999997E-2</v>
          </cell>
          <cell r="O9">
            <v>4.4699999999999997E-2</v>
          </cell>
          <cell r="P9">
            <v>4.4699999999999997E-2</v>
          </cell>
          <cell r="Q9">
            <v>4.4699999999999997E-2</v>
          </cell>
          <cell r="R9">
            <v>4.4699999999999997E-2</v>
          </cell>
          <cell r="S9">
            <v>4.4699999999999997E-2</v>
          </cell>
          <cell r="T9">
            <v>4.4699999999999997E-2</v>
          </cell>
          <cell r="U9">
            <v>4.4699999999999997E-2</v>
          </cell>
          <cell r="V9">
            <v>2.18E-2</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row>
        <row r="10">
          <cell r="A10">
            <v>40</v>
          </cell>
          <cell r="B10">
            <v>2.5000000000000001E-2</v>
          </cell>
          <cell r="C10">
            <v>2.5000000000000001E-2</v>
          </cell>
          <cell r="D10">
            <v>2.5000000000000001E-2</v>
          </cell>
          <cell r="E10">
            <v>2.5000000000000001E-2</v>
          </cell>
          <cell r="F10">
            <v>2.5000000000000001E-2</v>
          </cell>
          <cell r="G10">
            <v>2.5000000000000001E-2</v>
          </cell>
          <cell r="H10">
            <v>2.5000000000000001E-2</v>
          </cell>
          <cell r="I10">
            <v>2.5000000000000001E-2</v>
          </cell>
          <cell r="J10">
            <v>2.5000000000000001E-2</v>
          </cell>
          <cell r="K10">
            <v>2.5000000000000001E-2</v>
          </cell>
          <cell r="L10">
            <v>2.5000000000000001E-2</v>
          </cell>
          <cell r="M10">
            <v>2.5000000000000001E-2</v>
          </cell>
          <cell r="N10">
            <v>2.5000000000000001E-2</v>
          </cell>
          <cell r="O10">
            <v>2.5000000000000001E-2</v>
          </cell>
          <cell r="P10">
            <v>2.5000000000000001E-2</v>
          </cell>
          <cell r="Q10">
            <v>2.5000000000000001E-2</v>
          </cell>
          <cell r="R10">
            <v>2.5000000000000001E-2</v>
          </cell>
          <cell r="S10">
            <v>2.5000000000000001E-2</v>
          </cell>
          <cell r="T10">
            <v>2.5000000000000001E-2</v>
          </cell>
          <cell r="U10">
            <v>2.5000000000000001E-2</v>
          </cell>
          <cell r="V10">
            <v>2.5000000000000001E-2</v>
          </cell>
          <cell r="W10">
            <v>2.5000000000000001E-2</v>
          </cell>
          <cell r="X10">
            <v>2.5000000000000001E-2</v>
          </cell>
          <cell r="Y10">
            <v>2.5000000000000001E-2</v>
          </cell>
          <cell r="Z10">
            <v>2.5000000000000001E-2</v>
          </cell>
          <cell r="AA10">
            <v>2.5000000000000001E-2</v>
          </cell>
          <cell r="AB10">
            <v>2.5000000000000001E-2</v>
          </cell>
          <cell r="AC10">
            <v>2.5000000000000001E-2</v>
          </cell>
          <cell r="AD10">
            <v>2.5000000000000001E-2</v>
          </cell>
          <cell r="AE10">
            <v>2.5000000000000001E-2</v>
          </cell>
          <cell r="AF10">
            <v>2.5000000000000001E-2</v>
          </cell>
          <cell r="AG10">
            <v>2.5000000000000001E-2</v>
          </cell>
          <cell r="AH10">
            <v>2.5000000000000001E-2</v>
          </cell>
          <cell r="AI10">
            <v>2.5000000000000001E-2</v>
          </cell>
          <cell r="AJ10">
            <v>2.5000000000000001E-2</v>
          </cell>
          <cell r="AK10">
            <v>2.5000000000000001E-2</v>
          </cell>
          <cell r="AL10">
            <v>2.5000000000000001E-2</v>
          </cell>
          <cell r="AM10">
            <v>2.5000000000000001E-2</v>
          </cell>
          <cell r="AN10">
            <v>2.5000000000000001E-2</v>
          </cell>
          <cell r="AO10">
            <v>2.5000000000000001E-2</v>
          </cell>
        </row>
      </sheetData>
      <sheetData sheetId="1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5">
          <cell r="D5" t="str">
            <v>Yes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refreshError="1"/>
      <sheetData sheetId="1" refreshError="1"/>
      <sheetData sheetId="2" refreshError="1">
        <row r="10">
          <cell r="G10">
            <v>35</v>
          </cell>
        </row>
      </sheetData>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Account Summary"/>
      <sheetName val="BC detail"/>
      <sheetName val="Salary &amp; Wage Summary"/>
      <sheetName val="ErrorCheck"/>
      <sheetName val="Class Summary"/>
      <sheetName val="Energy Summary"/>
      <sheetName val="Demand Summary"/>
      <sheetName val="Customer Summary"/>
      <sheetName val="Revenue Summary"/>
      <sheetName val="Expense Summary"/>
      <sheetName val="Ratebase Summary"/>
      <sheetName val="Basic Charge"/>
      <sheetName val="Sch 40 Feeder "/>
      <sheetName val="Sch 40 Substation O&amp;M"/>
      <sheetName val="Sch 40 Substation A&amp;G"/>
    </sheetNames>
    <sheetDataSet>
      <sheetData sheetId="0"/>
      <sheetData sheetId="1">
        <row r="11">
          <cell r="C11">
            <v>2</v>
          </cell>
        </row>
        <row r="29">
          <cell r="F29">
            <v>7.8E-2</v>
          </cell>
        </row>
        <row r="30">
          <cell r="F30">
            <v>3.1E-2</v>
          </cell>
        </row>
        <row r="34">
          <cell r="F34">
            <v>0</v>
          </cell>
        </row>
        <row r="35">
          <cell r="F35">
            <v>0</v>
          </cell>
        </row>
        <row r="36">
          <cell r="F36">
            <v>0</v>
          </cell>
        </row>
        <row r="39">
          <cell r="F39">
            <v>0</v>
          </cell>
        </row>
        <row r="44">
          <cell r="F44">
            <v>0.620749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SUPP"/>
      <sheetName val="Exhibits==&gt;"/>
      <sheetName val="KJB-3,11 Def"/>
      <sheetName val="KJB-6,13 Cmn Adj"/>
      <sheetName val="Power Cost Bridge to A-1"/>
      <sheetName val="KJB-7,14 El Adj"/>
      <sheetName val="KJB-16 No MS Def"/>
      <sheetName val="KJB-16 No MS BLR"/>
      <sheetName val="KJB-12 Sum DIFF"/>
      <sheetName val="KJB-12 Sum"/>
      <sheetName val="PKW RY PC1"/>
      <sheetName val="Work Papers==&gt;"/>
      <sheetName val="Table in KJB-10T"/>
      <sheetName val="JAP-07"/>
      <sheetName val="For Prod Adj Expense"/>
      <sheetName val="For Prod Adj Ratebase"/>
      <sheetName val="Verify Pwr Costs"/>
      <sheetName val="RJR Prod O&amp;M"/>
      <sheetName val="Centralia Equity Kicker"/>
      <sheetName val="Trans Ratebase"/>
      <sheetName val="Trans OATT Revenue"/>
      <sheetName val="Restating Print Macros"/>
      <sheetName val="Module13"/>
      <sheetName val="Module14"/>
      <sheetName val="Module15"/>
      <sheetName val="Module1"/>
    </sheetNames>
    <sheetDataSet>
      <sheetData sheetId="0"/>
      <sheetData sheetId="1"/>
      <sheetData sheetId="2">
        <row r="20">
          <cell r="L20">
            <v>0.35</v>
          </cell>
        </row>
      </sheetData>
      <sheetData sheetId="3">
        <row r="7">
          <cell r="B7" t="str">
            <v>FOR THE TWELVE MONTHS ENDED SEPTEMBER 30, 2016</v>
          </cell>
        </row>
        <row r="8">
          <cell r="B8" t="str">
            <v xml:space="preserve">2017 GENERAL RATE CASE </v>
          </cell>
        </row>
      </sheetData>
      <sheetData sheetId="4">
        <row r="9">
          <cell r="N9">
            <v>0.97465048031911128</v>
          </cell>
        </row>
      </sheetData>
      <sheetData sheetId="5">
        <row r="13">
          <cell r="BL13">
            <v>2.5349519680888721E-2</v>
          </cell>
        </row>
      </sheetData>
      <sheetData sheetId="6"/>
      <sheetData sheetId="7"/>
      <sheetData sheetId="8"/>
      <sheetData sheetId="9">
        <row r="2">
          <cell r="AS2" t="str">
            <v>Exhibit No.___(KJB-4)</v>
          </cell>
        </row>
      </sheetData>
      <sheetData sheetId="10"/>
      <sheetData sheetId="11"/>
      <sheetData sheetId="12"/>
      <sheetData sheetId="13"/>
      <sheetData sheetId="14"/>
      <sheetData sheetId="15"/>
      <sheetData sheetId="16"/>
      <sheetData sheetId="17">
        <row r="28">
          <cell r="D28">
            <v>147018434.04146132</v>
          </cell>
        </row>
      </sheetData>
      <sheetData sheetId="18">
        <row r="33">
          <cell r="E33">
            <v>4959911.9999999991</v>
          </cell>
        </row>
      </sheetData>
      <sheetData sheetId="19"/>
      <sheetData sheetId="20">
        <row r="43">
          <cell r="D43">
            <v>9944078.2818932347</v>
          </cell>
        </row>
      </sheetData>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view Checklist"/>
      <sheetName val="GRB EOP"/>
      <sheetName val="ERB EOP"/>
      <sheetName val="CWC EOP"/>
      <sheetName val="Gas RB Recon to WC"/>
      <sheetName val="El RB Recon to WC"/>
      <sheetName val="ERB"/>
      <sheetName val="GRB"/>
      <sheetName val="CWC"/>
      <sheetName val="BS"/>
      <sheetName val="Invested Capital"/>
      <sheetName val="Detailed Electric RB"/>
      <sheetName val="Detailed Gas RB"/>
      <sheetName val="Working Capital"/>
      <sheetName val="Summary Flux sheet"/>
      <sheetName val="El Flux Analysis"/>
      <sheetName val="Gas Flux Analysis"/>
      <sheetName val="Attachment A Page 1"/>
      <sheetName val="Attachment A Page 2"/>
      <sheetName val="PPXLSaveData0"/>
      <sheetName val="Chg Code"/>
      <sheetName val="PPXLFunctions"/>
      <sheetName val="PPXLOpen"/>
      <sheetName val="E Input"/>
      <sheetName val="E Recon PWR Plt"/>
      <sheetName val="G Recon PWR Plt"/>
      <sheetName val="G Input"/>
      <sheetName val="Power Plant Info"/>
      <sheetName val="GasMerchInv"/>
      <sheetName val="May10"/>
      <sheetName val="Jun10"/>
      <sheetName val="Sheet2"/>
      <sheetName val="Allocation Factor"/>
      <sheetName val="Dec09"/>
      <sheetName val="Jan10"/>
      <sheetName val="Feb10"/>
      <sheetName val="Mar10"/>
      <sheetName val="Apr10"/>
    </sheetNames>
    <sheetDataSet>
      <sheetData sheetId="0"/>
      <sheetData sheetId="1"/>
      <sheetData sheetId="2"/>
      <sheetData sheetId="3"/>
      <sheetData sheetId="4"/>
      <sheetData sheetId="5"/>
      <sheetData sheetId="6"/>
      <sheetData sheetId="7"/>
      <sheetData sheetId="8"/>
      <sheetData sheetId="9"/>
      <sheetData sheetId="10" refreshError="1">
        <row r="7">
          <cell r="Q7">
            <v>0</v>
          </cell>
          <cell r="S7">
            <v>0</v>
          </cell>
          <cell r="U7">
            <v>0</v>
          </cell>
          <cell r="V7">
            <v>0</v>
          </cell>
          <cell r="W7">
            <v>0</v>
          </cell>
          <cell r="Y7">
            <v>0</v>
          </cell>
          <cell r="AA7">
            <v>0</v>
          </cell>
          <cell r="AJ7">
            <v>-1655144.4233333336</v>
          </cell>
          <cell r="AL7">
            <v>-1426484.5483333331</v>
          </cell>
          <cell r="AN7">
            <v>-1112572.0991666669</v>
          </cell>
          <cell r="AR7">
            <v>-427912.34583333338</v>
          </cell>
          <cell r="AV7">
            <v>0</v>
          </cell>
          <cell r="AZ7">
            <v>0</v>
          </cell>
        </row>
        <row r="8">
          <cell r="Q8">
            <v>0</v>
          </cell>
          <cell r="S8">
            <v>0</v>
          </cell>
          <cell r="U8">
            <v>0</v>
          </cell>
          <cell r="V8">
            <v>0</v>
          </cell>
          <cell r="W8">
            <v>0</v>
          </cell>
          <cell r="Y8">
            <v>0</v>
          </cell>
          <cell r="AA8">
            <v>0</v>
          </cell>
          <cell r="AJ8">
            <v>1655144.4233333336</v>
          </cell>
          <cell r="AL8">
            <v>1426484.5483333331</v>
          </cell>
          <cell r="AN8">
            <v>1112572.0991666669</v>
          </cell>
          <cell r="AR8">
            <v>427912.34583333338</v>
          </cell>
          <cell r="AV8">
            <v>0</v>
          </cell>
          <cell r="AZ8">
            <v>0</v>
          </cell>
        </row>
        <row r="9">
          <cell r="Q9">
            <v>0</v>
          </cell>
          <cell r="S9">
            <v>0</v>
          </cell>
          <cell r="U9">
            <v>0</v>
          </cell>
          <cell r="V9">
            <v>0</v>
          </cell>
          <cell r="W9">
            <v>0</v>
          </cell>
          <cell r="Y9">
            <v>0</v>
          </cell>
          <cell r="AA9">
            <v>0</v>
          </cell>
          <cell r="AJ9">
            <v>0</v>
          </cell>
          <cell r="AL9">
            <v>0</v>
          </cell>
          <cell r="AN9">
            <v>0</v>
          </cell>
          <cell r="AR9">
            <v>0</v>
          </cell>
          <cell r="AV9">
            <v>0</v>
          </cell>
          <cell r="AZ9">
            <v>0</v>
          </cell>
        </row>
        <row r="10">
          <cell r="Q10">
            <v>0</v>
          </cell>
          <cell r="S10">
            <v>0</v>
          </cell>
          <cell r="U10">
            <v>0</v>
          </cell>
          <cell r="V10">
            <v>0</v>
          </cell>
          <cell r="W10">
            <v>0</v>
          </cell>
          <cell r="Y10">
            <v>0</v>
          </cell>
          <cell r="AA10">
            <v>0</v>
          </cell>
          <cell r="AJ10">
            <v>0</v>
          </cell>
          <cell r="AL10">
            <v>0</v>
          </cell>
          <cell r="AN10">
            <v>0</v>
          </cell>
          <cell r="AR10">
            <v>0</v>
          </cell>
          <cell r="AV10">
            <v>0</v>
          </cell>
          <cell r="AZ10">
            <v>0</v>
          </cell>
        </row>
        <row r="11">
          <cell r="Q11">
            <v>0</v>
          </cell>
          <cell r="S11">
            <v>0</v>
          </cell>
          <cell r="U11">
            <v>0</v>
          </cell>
          <cell r="V11">
            <v>0</v>
          </cell>
          <cell r="W11">
            <v>0</v>
          </cell>
          <cell r="Y11">
            <v>0</v>
          </cell>
          <cell r="AA11">
            <v>0</v>
          </cell>
          <cell r="AJ11">
            <v>0</v>
          </cell>
          <cell r="AL11">
            <v>0</v>
          </cell>
          <cell r="AN11">
            <v>0</v>
          </cell>
          <cell r="AR11">
            <v>0</v>
          </cell>
          <cell r="AV11">
            <v>0</v>
          </cell>
          <cell r="AZ11">
            <v>0</v>
          </cell>
        </row>
        <row r="12">
          <cell r="Q12">
            <v>0</v>
          </cell>
          <cell r="S12">
            <v>0</v>
          </cell>
          <cell r="U12">
            <v>0</v>
          </cell>
          <cell r="V12">
            <v>0</v>
          </cell>
          <cell r="W12">
            <v>0</v>
          </cell>
          <cell r="Y12">
            <v>0</v>
          </cell>
          <cell r="AA12">
            <v>0</v>
          </cell>
          <cell r="AJ12">
            <v>-14045.986666666666</v>
          </cell>
          <cell r="AL12">
            <v>-11370.444999999998</v>
          </cell>
          <cell r="AN12">
            <v>-8694.9579166666663</v>
          </cell>
          <cell r="AR12">
            <v>-3344.2145833333329</v>
          </cell>
          <cell r="AV12">
            <v>0</v>
          </cell>
          <cell r="AZ12">
            <v>0</v>
          </cell>
        </row>
        <row r="13">
          <cell r="Q13">
            <v>0</v>
          </cell>
          <cell r="S13">
            <v>0</v>
          </cell>
          <cell r="U13">
            <v>0</v>
          </cell>
          <cell r="V13">
            <v>0</v>
          </cell>
          <cell r="W13">
            <v>0</v>
          </cell>
          <cell r="Y13">
            <v>0</v>
          </cell>
          <cell r="AA13">
            <v>0</v>
          </cell>
          <cell r="AJ13">
            <v>14045.986666666666</v>
          </cell>
          <cell r="AL13">
            <v>11370.444999999998</v>
          </cell>
          <cell r="AN13">
            <v>8694.9579166666663</v>
          </cell>
          <cell r="AR13">
            <v>3344.2145833333329</v>
          </cell>
          <cell r="AV13">
            <v>0</v>
          </cell>
          <cell r="AZ13">
            <v>0</v>
          </cell>
        </row>
        <row r="14">
          <cell r="Q14">
            <v>6048482342.6300001</v>
          </cell>
          <cell r="S14">
            <v>6112284992.5100002</v>
          </cell>
          <cell r="U14">
            <v>6152862298.7600002</v>
          </cell>
          <cell r="V14">
            <v>6174410669.9099998</v>
          </cell>
          <cell r="W14">
            <v>6198743579.6000004</v>
          </cell>
          <cell r="Y14">
            <v>6236096297.6099997</v>
          </cell>
          <cell r="AA14">
            <v>6237478128.4200001</v>
          </cell>
          <cell r="AJ14">
            <v>5719028068.4399996</v>
          </cell>
          <cell r="AL14">
            <v>5805203372.4945831</v>
          </cell>
          <cell r="AN14">
            <v>5894396029.5858335</v>
          </cell>
          <cell r="AR14">
            <v>6064762060.5654173</v>
          </cell>
          <cell r="AV14">
            <v>6183419903.5250006</v>
          </cell>
          <cell r="AZ14">
            <v>6269690857.2545824</v>
          </cell>
        </row>
        <row r="15">
          <cell r="Q15">
            <v>2381048218.02</v>
          </cell>
          <cell r="S15">
            <v>2435784787.5900002</v>
          </cell>
          <cell r="U15">
            <v>2474902337.4299998</v>
          </cell>
          <cell r="V15">
            <v>2484963662.0999999</v>
          </cell>
          <cell r="W15">
            <v>2493181952.1500001</v>
          </cell>
          <cell r="Y15">
            <v>2514524005.77</v>
          </cell>
          <cell r="AA15">
            <v>2514547820.5999999</v>
          </cell>
          <cell r="AJ15">
            <v>2288973794.9749999</v>
          </cell>
          <cell r="AL15">
            <v>2321439050.9045835</v>
          </cell>
          <cell r="AN15">
            <v>2355372812.0329165</v>
          </cell>
          <cell r="AR15">
            <v>2421384077.4991665</v>
          </cell>
          <cell r="AV15">
            <v>2483390271.71875</v>
          </cell>
          <cell r="AZ15">
            <v>2529875020.6729169</v>
          </cell>
        </row>
        <row r="16">
          <cell r="Q16">
            <v>513616773.94</v>
          </cell>
          <cell r="S16">
            <v>518036205.13</v>
          </cell>
          <cell r="U16">
            <v>525922628.55000001</v>
          </cell>
          <cell r="V16">
            <v>529582609.93000001</v>
          </cell>
          <cell r="W16">
            <v>537617929.95000005</v>
          </cell>
          <cell r="Y16">
            <v>542664666.13999999</v>
          </cell>
          <cell r="AA16">
            <v>514834540.25</v>
          </cell>
          <cell r="AJ16">
            <v>489348331.26791668</v>
          </cell>
          <cell r="AL16">
            <v>495126578.3483333</v>
          </cell>
          <cell r="AN16">
            <v>501615958.78291672</v>
          </cell>
          <cell r="AR16">
            <v>517729821.51833338</v>
          </cell>
          <cell r="AV16">
            <v>525400157.5670833</v>
          </cell>
          <cell r="AZ16">
            <v>519694689.25166672</v>
          </cell>
        </row>
        <row r="17">
          <cell r="Q17">
            <v>22664862.559999999</v>
          </cell>
          <cell r="S17">
            <v>0</v>
          </cell>
          <cell r="U17">
            <v>0</v>
          </cell>
          <cell r="V17">
            <v>0</v>
          </cell>
          <cell r="W17">
            <v>0</v>
          </cell>
          <cell r="Y17">
            <v>0</v>
          </cell>
          <cell r="AA17">
            <v>0</v>
          </cell>
          <cell r="AJ17">
            <v>22753499.379166666</v>
          </cell>
          <cell r="AL17">
            <v>21781106.371666666</v>
          </cell>
          <cell r="AN17">
            <v>17981630.57041667</v>
          </cell>
          <cell r="AR17">
            <v>10397093.240416666</v>
          </cell>
          <cell r="AV17">
            <v>2831869.2733333334</v>
          </cell>
          <cell r="AZ17">
            <v>0</v>
          </cell>
        </row>
        <row r="18">
          <cell r="U18">
            <v>15249131.16</v>
          </cell>
          <cell r="V18">
            <v>14900726.140000001</v>
          </cell>
          <cell r="W18">
            <v>14552321.119999999</v>
          </cell>
          <cell r="Y18">
            <v>13855511.08</v>
          </cell>
          <cell r="AA18">
            <v>13198518.76</v>
          </cell>
          <cell r="AJ18">
            <v>0</v>
          </cell>
          <cell r="AL18">
            <v>0</v>
          </cell>
          <cell r="AN18">
            <v>1935175.1466666665</v>
          </cell>
          <cell r="AR18">
            <v>6785948.8533333344</v>
          </cell>
          <cell r="AV18">
            <v>11171154.418333335</v>
          </cell>
          <cell r="AZ18">
            <v>9743412.6491666678</v>
          </cell>
        </row>
        <row r="19">
          <cell r="Q19">
            <v>45843563.659999996</v>
          </cell>
          <cell r="S19">
            <v>45251084.619999997</v>
          </cell>
          <cell r="U19">
            <v>44021559.100000001</v>
          </cell>
          <cell r="V19">
            <v>43703710.549999997</v>
          </cell>
          <cell r="W19">
            <v>44066126.560000002</v>
          </cell>
          <cell r="Y19">
            <v>43473647.520000003</v>
          </cell>
          <cell r="AA19">
            <v>43002485.619999997</v>
          </cell>
          <cell r="AJ19">
            <v>1910148.4858333331</v>
          </cell>
          <cell r="AL19">
            <v>9501369.1758333333</v>
          </cell>
          <cell r="AN19">
            <v>16989380.979166668</v>
          </cell>
          <cell r="AR19">
            <v>31596658.267499998</v>
          </cell>
          <cell r="AV19">
            <v>44015306.288333334</v>
          </cell>
          <cell r="AZ19">
            <v>30702376.695000004</v>
          </cell>
        </row>
        <row r="20">
          <cell r="Q20">
            <v>1403431.75</v>
          </cell>
          <cell r="S20">
            <v>1315717.25</v>
          </cell>
          <cell r="U20">
            <v>1228002.75</v>
          </cell>
          <cell r="V20">
            <v>1179534.43</v>
          </cell>
          <cell r="W20">
            <v>1062128.33</v>
          </cell>
          <cell r="Y20">
            <v>974413.83</v>
          </cell>
          <cell r="AA20">
            <v>870291.25</v>
          </cell>
          <cell r="AJ20">
            <v>58476.322916666664</v>
          </cell>
          <cell r="AL20">
            <v>285072.07291666669</v>
          </cell>
          <cell r="AN20">
            <v>497048.73958333331</v>
          </cell>
          <cell r="AR20">
            <v>860477.25041666662</v>
          </cell>
          <cell r="AV20">
            <v>1095976.40625</v>
          </cell>
          <cell r="AZ20">
            <v>691838.73958333337</v>
          </cell>
        </row>
        <row r="21">
          <cell r="Q21">
            <v>0</v>
          </cell>
          <cell r="S21">
            <v>0</v>
          </cell>
          <cell r="U21">
            <v>0</v>
          </cell>
          <cell r="V21">
            <v>0</v>
          </cell>
          <cell r="W21">
            <v>0</v>
          </cell>
          <cell r="Y21">
            <v>0</v>
          </cell>
          <cell r="AA21">
            <v>0</v>
          </cell>
          <cell r="AJ21">
            <v>0</v>
          </cell>
          <cell r="AL21">
            <v>0</v>
          </cell>
          <cell r="AN21">
            <v>0</v>
          </cell>
          <cell r="AR21">
            <v>0</v>
          </cell>
          <cell r="AV21">
            <v>0</v>
          </cell>
          <cell r="AZ21">
            <v>0</v>
          </cell>
        </row>
        <row r="22">
          <cell r="Q22">
            <v>0</v>
          </cell>
          <cell r="S22">
            <v>0</v>
          </cell>
          <cell r="U22">
            <v>0</v>
          </cell>
          <cell r="V22">
            <v>0</v>
          </cell>
          <cell r="W22">
            <v>0</v>
          </cell>
          <cell r="Y22">
            <v>0</v>
          </cell>
          <cell r="AA22">
            <v>0</v>
          </cell>
          <cell r="AJ22">
            <v>0</v>
          </cell>
          <cell r="AL22">
            <v>0</v>
          </cell>
          <cell r="AN22">
            <v>0</v>
          </cell>
          <cell r="AR22">
            <v>0</v>
          </cell>
          <cell r="AV22">
            <v>0</v>
          </cell>
          <cell r="AZ22">
            <v>0</v>
          </cell>
        </row>
        <row r="23">
          <cell r="Q23">
            <v>0</v>
          </cell>
          <cell r="S23">
            <v>0</v>
          </cell>
          <cell r="U23">
            <v>0</v>
          </cell>
          <cell r="V23">
            <v>0</v>
          </cell>
          <cell r="W23">
            <v>0</v>
          </cell>
          <cell r="Y23">
            <v>0</v>
          </cell>
          <cell r="AA23">
            <v>0</v>
          </cell>
          <cell r="AJ23">
            <v>0</v>
          </cell>
          <cell r="AL23">
            <v>0</v>
          </cell>
          <cell r="AN23">
            <v>0</v>
          </cell>
          <cell r="AR23">
            <v>0</v>
          </cell>
          <cell r="AV23">
            <v>0</v>
          </cell>
          <cell r="AZ23">
            <v>0</v>
          </cell>
        </row>
        <row r="24">
          <cell r="Q24">
            <v>0</v>
          </cell>
          <cell r="S24">
            <v>0</v>
          </cell>
          <cell r="U24">
            <v>0</v>
          </cell>
          <cell r="V24">
            <v>0</v>
          </cell>
          <cell r="W24">
            <v>0</v>
          </cell>
          <cell r="Y24">
            <v>0</v>
          </cell>
          <cell r="AA24">
            <v>0</v>
          </cell>
          <cell r="AJ24">
            <v>-1389542.64</v>
          </cell>
          <cell r="AL24">
            <v>-1389542.64</v>
          </cell>
          <cell r="AN24">
            <v>-1389542.64</v>
          </cell>
          <cell r="AR24">
            <v>608.20083333333332</v>
          </cell>
          <cell r="AV24">
            <v>0</v>
          </cell>
          <cell r="AZ24">
            <v>0</v>
          </cell>
        </row>
        <row r="25">
          <cell r="Q25">
            <v>0</v>
          </cell>
          <cell r="S25">
            <v>0</v>
          </cell>
          <cell r="U25">
            <v>0</v>
          </cell>
          <cell r="V25">
            <v>0</v>
          </cell>
          <cell r="W25">
            <v>0</v>
          </cell>
          <cell r="Y25">
            <v>0</v>
          </cell>
          <cell r="AA25">
            <v>0</v>
          </cell>
          <cell r="AJ25">
            <v>0</v>
          </cell>
          <cell r="AL25">
            <v>0</v>
          </cell>
          <cell r="AN25">
            <v>0</v>
          </cell>
          <cell r="AR25">
            <v>0</v>
          </cell>
          <cell r="AV25">
            <v>0</v>
          </cell>
          <cell r="AZ25">
            <v>0</v>
          </cell>
        </row>
        <row r="26">
          <cell r="Q26">
            <v>0</v>
          </cell>
          <cell r="S26">
            <v>0</v>
          </cell>
          <cell r="U26">
            <v>0</v>
          </cell>
          <cell r="V26">
            <v>0</v>
          </cell>
          <cell r="W26">
            <v>0</v>
          </cell>
          <cell r="Y26">
            <v>0</v>
          </cell>
          <cell r="AA26">
            <v>0</v>
          </cell>
          <cell r="AJ26">
            <v>0</v>
          </cell>
          <cell r="AL26">
            <v>0</v>
          </cell>
          <cell r="AN26">
            <v>0</v>
          </cell>
          <cell r="AR26">
            <v>0</v>
          </cell>
          <cell r="AV26">
            <v>0</v>
          </cell>
          <cell r="AZ26">
            <v>0</v>
          </cell>
        </row>
        <row r="27">
          <cell r="Q27">
            <v>16765057.869999999</v>
          </cell>
          <cell r="S27">
            <v>17256636.489999998</v>
          </cell>
          <cell r="U27">
            <v>19495555.449999999</v>
          </cell>
          <cell r="V27">
            <v>19620988.960000001</v>
          </cell>
          <cell r="W27">
            <v>20429519.73</v>
          </cell>
          <cell r="Y27">
            <v>17492510</v>
          </cell>
          <cell r="AA27">
            <v>17262721.379999999</v>
          </cell>
          <cell r="AJ27">
            <v>14617008.54458333</v>
          </cell>
          <cell r="AL27">
            <v>16043779.782083334</v>
          </cell>
          <cell r="AN27">
            <v>16753858.175833335</v>
          </cell>
          <cell r="AR27">
            <v>17790269.279166665</v>
          </cell>
          <cell r="AV27">
            <v>18385490.341250002</v>
          </cell>
          <cell r="AZ27">
            <v>21658841.240833331</v>
          </cell>
        </row>
        <row r="28">
          <cell r="Q28">
            <v>64439.34</v>
          </cell>
          <cell r="S28">
            <v>64439.34</v>
          </cell>
          <cell r="U28">
            <v>12508209.27</v>
          </cell>
          <cell r="V28">
            <v>12515268.880000001</v>
          </cell>
          <cell r="W28">
            <v>12524418.74</v>
          </cell>
          <cell r="Y28">
            <v>12549068.02</v>
          </cell>
          <cell r="AA28">
            <v>12553236.539999999</v>
          </cell>
          <cell r="AJ28">
            <v>64439.339999999975</v>
          </cell>
          <cell r="AL28">
            <v>64439.339999999975</v>
          </cell>
          <cell r="AN28">
            <v>1618967.7462499999</v>
          </cell>
          <cell r="AR28">
            <v>5772632.7408333337</v>
          </cell>
          <cell r="AV28">
            <v>9937356.9354166668</v>
          </cell>
          <cell r="AZ28">
            <v>12554577.226249998</v>
          </cell>
        </row>
        <row r="29">
          <cell r="Q29">
            <v>0</v>
          </cell>
          <cell r="S29">
            <v>0</v>
          </cell>
          <cell r="U29">
            <v>0</v>
          </cell>
          <cell r="V29">
            <v>0</v>
          </cell>
          <cell r="W29">
            <v>0</v>
          </cell>
          <cell r="Y29">
            <v>0</v>
          </cell>
          <cell r="AA29">
            <v>0</v>
          </cell>
          <cell r="AJ29">
            <v>0</v>
          </cell>
          <cell r="AL29">
            <v>0</v>
          </cell>
          <cell r="AN29">
            <v>0</v>
          </cell>
          <cell r="AR29">
            <v>0</v>
          </cell>
          <cell r="AV29">
            <v>0</v>
          </cell>
          <cell r="AZ29">
            <v>0</v>
          </cell>
        </row>
        <row r="30">
          <cell r="Q30">
            <v>58874298.369999997</v>
          </cell>
          <cell r="S30">
            <v>54969123.93</v>
          </cell>
          <cell r="U30">
            <v>50453340.710000001</v>
          </cell>
          <cell r="V30">
            <v>51975617.579999998</v>
          </cell>
          <cell r="W30">
            <v>50997799.93</v>
          </cell>
          <cell r="Y30">
            <v>51186234.409999996</v>
          </cell>
          <cell r="AA30">
            <v>53556066.380000003</v>
          </cell>
          <cell r="AJ30">
            <v>78711148.008749992</v>
          </cell>
          <cell r="AL30">
            <v>78067643.292499989</v>
          </cell>
          <cell r="AN30">
            <v>72712576.872083321</v>
          </cell>
          <cell r="AR30">
            <v>55923519.371666662</v>
          </cell>
          <cell r="AV30">
            <v>64060716.900000006</v>
          </cell>
          <cell r="AZ30">
            <v>99710527.889583349</v>
          </cell>
        </row>
        <row r="31">
          <cell r="Q31">
            <v>65726595.93</v>
          </cell>
          <cell r="S31">
            <v>29559072.73</v>
          </cell>
          <cell r="U31">
            <v>21543318.690000001</v>
          </cell>
          <cell r="V31">
            <v>22303893.370000001</v>
          </cell>
          <cell r="W31">
            <v>26885033.300000001</v>
          </cell>
          <cell r="Y31">
            <v>27258841.600000001</v>
          </cell>
          <cell r="AA31">
            <v>46190107.420000002</v>
          </cell>
          <cell r="AJ31">
            <v>39275308.796250008</v>
          </cell>
          <cell r="AL31">
            <v>35018107.119583331</v>
          </cell>
          <cell r="AN31">
            <v>31639103.298333332</v>
          </cell>
          <cell r="AR31">
            <v>30609243.839166667</v>
          </cell>
          <cell r="AV31">
            <v>32399909.249166667</v>
          </cell>
          <cell r="AZ31">
            <v>30257034.329999998</v>
          </cell>
        </row>
        <row r="32">
          <cell r="Q32">
            <v>1451001.06</v>
          </cell>
          <cell r="S32">
            <v>0</v>
          </cell>
          <cell r="U32">
            <v>0</v>
          </cell>
          <cell r="V32">
            <v>0</v>
          </cell>
          <cell r="W32">
            <v>0</v>
          </cell>
          <cell r="Y32">
            <v>0</v>
          </cell>
          <cell r="AA32">
            <v>0</v>
          </cell>
          <cell r="AJ32">
            <v>2209322.0758333341</v>
          </cell>
          <cell r="AL32">
            <v>2380047.6358333337</v>
          </cell>
          <cell r="AN32">
            <v>2380047.6358333337</v>
          </cell>
          <cell r="AR32">
            <v>417063.34708333336</v>
          </cell>
          <cell r="AV32">
            <v>181719.17666666667</v>
          </cell>
          <cell r="AZ32">
            <v>0</v>
          </cell>
        </row>
        <row r="33">
          <cell r="Q33">
            <v>0</v>
          </cell>
          <cell r="S33">
            <v>0</v>
          </cell>
          <cell r="U33">
            <v>0</v>
          </cell>
          <cell r="V33">
            <v>0</v>
          </cell>
          <cell r="W33">
            <v>0</v>
          </cell>
          <cell r="Y33">
            <v>0</v>
          </cell>
          <cell r="AA33">
            <v>0</v>
          </cell>
          <cell r="AJ33">
            <v>0</v>
          </cell>
          <cell r="AL33">
            <v>0</v>
          </cell>
          <cell r="AN33">
            <v>0</v>
          </cell>
          <cell r="AR33">
            <v>0</v>
          </cell>
          <cell r="AV33">
            <v>0</v>
          </cell>
          <cell r="AZ33">
            <v>0</v>
          </cell>
        </row>
        <row r="34">
          <cell r="Q34">
            <v>0</v>
          </cell>
          <cell r="S34">
            <v>0</v>
          </cell>
          <cell r="U34">
            <v>0</v>
          </cell>
          <cell r="V34">
            <v>0</v>
          </cell>
          <cell r="W34">
            <v>0</v>
          </cell>
          <cell r="Y34">
            <v>0</v>
          </cell>
          <cell r="AA34">
            <v>0</v>
          </cell>
          <cell r="AJ34">
            <v>0</v>
          </cell>
          <cell r="AL34">
            <v>0</v>
          </cell>
          <cell r="AN34">
            <v>0</v>
          </cell>
          <cell r="AR34">
            <v>0</v>
          </cell>
          <cell r="AV34">
            <v>0</v>
          </cell>
          <cell r="AZ34">
            <v>0</v>
          </cell>
        </row>
        <row r="35">
          <cell r="Q35">
            <v>0</v>
          </cell>
          <cell r="S35">
            <v>0</v>
          </cell>
          <cell r="U35">
            <v>0</v>
          </cell>
          <cell r="V35">
            <v>0</v>
          </cell>
          <cell r="W35">
            <v>0</v>
          </cell>
          <cell r="Y35">
            <v>0</v>
          </cell>
          <cell r="AA35">
            <v>0</v>
          </cell>
          <cell r="AJ35">
            <v>0</v>
          </cell>
          <cell r="AL35">
            <v>0</v>
          </cell>
          <cell r="AN35">
            <v>0</v>
          </cell>
          <cell r="AR35">
            <v>0</v>
          </cell>
          <cell r="AV35">
            <v>0</v>
          </cell>
          <cell r="AZ35">
            <v>0</v>
          </cell>
        </row>
        <row r="36">
          <cell r="Q36">
            <v>-3618727.54</v>
          </cell>
          <cell r="S36">
            <v>3686056.39</v>
          </cell>
          <cell r="U36">
            <v>4851014.84</v>
          </cell>
          <cell r="V36">
            <v>6528300.4500000002</v>
          </cell>
          <cell r="W36">
            <v>5097670.09</v>
          </cell>
          <cell r="Y36">
            <v>1938599.12</v>
          </cell>
          <cell r="AA36">
            <v>1409909.17</v>
          </cell>
          <cell r="AJ36">
            <v>5000207.1891666669</v>
          </cell>
          <cell r="AL36">
            <v>4267902.8279166669</v>
          </cell>
          <cell r="AN36">
            <v>3748203.2520833332</v>
          </cell>
          <cell r="AR36">
            <v>2938438.6991666667</v>
          </cell>
          <cell r="AV36">
            <v>2720509.9012500001</v>
          </cell>
          <cell r="AZ36">
            <v>4798695.0666666664</v>
          </cell>
        </row>
        <row r="37">
          <cell r="Q37">
            <v>0</v>
          </cell>
          <cell r="S37">
            <v>0</v>
          </cell>
          <cell r="U37">
            <v>0</v>
          </cell>
          <cell r="V37">
            <v>0</v>
          </cell>
          <cell r="W37">
            <v>0</v>
          </cell>
          <cell r="Y37">
            <v>0</v>
          </cell>
          <cell r="AA37">
            <v>52114.37</v>
          </cell>
          <cell r="AJ37">
            <v>198640.4725</v>
          </cell>
          <cell r="AL37">
            <v>175011.39916666667</v>
          </cell>
          <cell r="AN37">
            <v>138517.34375</v>
          </cell>
          <cell r="AR37">
            <v>64641.427083333336</v>
          </cell>
          <cell r="AV37">
            <v>12679.655416666666</v>
          </cell>
          <cell r="AZ37">
            <v>35146.938749999994</v>
          </cell>
        </row>
        <row r="38">
          <cell r="Q38">
            <v>0</v>
          </cell>
          <cell r="S38">
            <v>0</v>
          </cell>
          <cell r="U38">
            <v>0</v>
          </cell>
          <cell r="V38">
            <v>0</v>
          </cell>
          <cell r="W38">
            <v>0</v>
          </cell>
          <cell r="Y38">
            <v>0</v>
          </cell>
          <cell r="AA38">
            <v>0</v>
          </cell>
          <cell r="AJ38">
            <v>0</v>
          </cell>
          <cell r="AL38">
            <v>0</v>
          </cell>
          <cell r="AN38">
            <v>0</v>
          </cell>
          <cell r="AR38">
            <v>0</v>
          </cell>
          <cell r="AV38">
            <v>840.18375000000003</v>
          </cell>
          <cell r="AZ38">
            <v>7561.6537500000004</v>
          </cell>
        </row>
        <row r="39">
          <cell r="Q39">
            <v>0</v>
          </cell>
          <cell r="S39">
            <v>4843442.62</v>
          </cell>
          <cell r="U39">
            <v>5485108.0899999999</v>
          </cell>
          <cell r="V39">
            <v>7464692.5999999996</v>
          </cell>
          <cell r="W39">
            <v>5044592.8600000003</v>
          </cell>
          <cell r="Y39">
            <v>5717721.2800000003</v>
          </cell>
          <cell r="AA39">
            <v>9940459.7799999993</v>
          </cell>
          <cell r="AJ39">
            <v>7587555.9275000021</v>
          </cell>
          <cell r="AN39">
            <v>6561521.3208333328</v>
          </cell>
          <cell r="AR39">
            <v>5936816.6245833337</v>
          </cell>
          <cell r="AV39">
            <v>6032104.4595833337</v>
          </cell>
          <cell r="AZ39">
            <v>8691128.6908333339</v>
          </cell>
        </row>
        <row r="40">
          <cell r="Q40">
            <v>2632179.79</v>
          </cell>
          <cell r="S40">
            <v>24201487.949999999</v>
          </cell>
          <cell r="U40">
            <v>20293182.440000001</v>
          </cell>
          <cell r="V40">
            <v>20614318.940000001</v>
          </cell>
          <cell r="W40">
            <v>17216151.350000001</v>
          </cell>
          <cell r="Y40">
            <v>16758634.74</v>
          </cell>
          <cell r="AA40">
            <v>20309879.789999999</v>
          </cell>
          <cell r="AJ40">
            <v>18480397.571249999</v>
          </cell>
          <cell r="AN40">
            <v>20762406.352916662</v>
          </cell>
          <cell r="AR40">
            <v>20262857.039999999</v>
          </cell>
          <cell r="AV40">
            <v>18474176.257499997</v>
          </cell>
          <cell r="AZ40">
            <v>14615712.965416668</v>
          </cell>
        </row>
        <row r="41">
          <cell r="Q41">
            <v>173554074.58000001</v>
          </cell>
          <cell r="S41">
            <v>181847461.86000001</v>
          </cell>
          <cell r="U41">
            <v>191951143.94</v>
          </cell>
          <cell r="V41">
            <v>188677194.83000001</v>
          </cell>
          <cell r="W41">
            <v>241258447.31999999</v>
          </cell>
          <cell r="Y41">
            <v>313907707.43000001</v>
          </cell>
          <cell r="AA41">
            <v>356713708.88999999</v>
          </cell>
          <cell r="AJ41">
            <v>180113585.50166667</v>
          </cell>
          <cell r="AN41">
            <v>177202190.4366667</v>
          </cell>
          <cell r="AR41">
            <v>198371822.27416667</v>
          </cell>
          <cell r="AV41">
            <v>244375467.77666667</v>
          </cell>
          <cell r="AZ41">
            <v>275023348.38458335</v>
          </cell>
        </row>
        <row r="42">
          <cell r="Q42">
            <v>43727339.829999998</v>
          </cell>
          <cell r="S42">
            <v>31803811.09</v>
          </cell>
          <cell r="U42">
            <v>20644362.140000001</v>
          </cell>
          <cell r="V42">
            <v>20508757.190000001</v>
          </cell>
          <cell r="W42">
            <v>22504845.75</v>
          </cell>
          <cell r="Y42">
            <v>31328763.010000002</v>
          </cell>
          <cell r="AA42">
            <v>18702871.699999999</v>
          </cell>
          <cell r="AJ42">
            <v>42780384.907499999</v>
          </cell>
          <cell r="AN42">
            <v>43855117.812083326</v>
          </cell>
          <cell r="AR42">
            <v>38406500.983333327</v>
          </cell>
          <cell r="AV42">
            <v>28539252.640000001</v>
          </cell>
          <cell r="AZ42">
            <v>26362907.767083332</v>
          </cell>
        </row>
        <row r="43">
          <cell r="Q43">
            <v>38918779.079999998</v>
          </cell>
          <cell r="S43">
            <v>44712278.210000001</v>
          </cell>
          <cell r="U43">
            <v>46400890.990000002</v>
          </cell>
          <cell r="V43">
            <v>48912862.100000001</v>
          </cell>
          <cell r="W43">
            <v>44497880.82</v>
          </cell>
          <cell r="Y43">
            <v>49901234.520000003</v>
          </cell>
          <cell r="AA43">
            <v>55785412.829999998</v>
          </cell>
          <cell r="AJ43">
            <v>26851092.516666666</v>
          </cell>
          <cell r="AN43">
            <v>33943335.187916659</v>
          </cell>
          <cell r="AR43">
            <v>41897219.334583342</v>
          </cell>
          <cell r="AV43">
            <v>48617043.230416663</v>
          </cell>
          <cell r="AZ43">
            <v>44971691.068749994</v>
          </cell>
        </row>
        <row r="44">
          <cell r="Q44">
            <v>0</v>
          </cell>
          <cell r="S44">
            <v>0</v>
          </cell>
          <cell r="U44">
            <v>0</v>
          </cell>
          <cell r="V44">
            <v>0</v>
          </cell>
          <cell r="W44">
            <v>0</v>
          </cell>
          <cell r="Y44">
            <v>0</v>
          </cell>
          <cell r="AA44">
            <v>0</v>
          </cell>
          <cell r="AJ44">
            <v>115788.93124999998</v>
          </cell>
          <cell r="AN44">
            <v>77306.925833333327</v>
          </cell>
          <cell r="AR44">
            <v>31627.226666666666</v>
          </cell>
          <cell r="AV44">
            <v>0</v>
          </cell>
          <cell r="AZ44">
            <v>0</v>
          </cell>
        </row>
        <row r="45">
          <cell r="Q45">
            <v>0</v>
          </cell>
          <cell r="S45">
            <v>0</v>
          </cell>
          <cell r="U45">
            <v>0</v>
          </cell>
          <cell r="V45">
            <v>0</v>
          </cell>
          <cell r="W45">
            <v>0</v>
          </cell>
          <cell r="Y45">
            <v>0</v>
          </cell>
          <cell r="AA45">
            <v>0</v>
          </cell>
          <cell r="AJ45">
            <v>-115788.93124999998</v>
          </cell>
          <cell r="AN45">
            <v>-77306.925833333327</v>
          </cell>
          <cell r="AR45">
            <v>-31627.226666666666</v>
          </cell>
          <cell r="AV45">
            <v>0</v>
          </cell>
          <cell r="AZ45">
            <v>0</v>
          </cell>
        </row>
        <row r="46">
          <cell r="Q46">
            <v>0</v>
          </cell>
          <cell r="S46">
            <v>0</v>
          </cell>
          <cell r="U46">
            <v>0</v>
          </cell>
          <cell r="V46">
            <v>0</v>
          </cell>
          <cell r="W46">
            <v>0</v>
          </cell>
          <cell r="Y46">
            <v>0</v>
          </cell>
          <cell r="AA46">
            <v>0</v>
          </cell>
          <cell r="AJ46">
            <v>0</v>
          </cell>
          <cell r="AN46">
            <v>0</v>
          </cell>
          <cell r="AR46">
            <v>0</v>
          </cell>
          <cell r="AV46">
            <v>0</v>
          </cell>
          <cell r="AZ46">
            <v>0</v>
          </cell>
        </row>
        <row r="47">
          <cell r="Q47">
            <v>0</v>
          </cell>
          <cell r="S47">
            <v>0</v>
          </cell>
          <cell r="U47">
            <v>0</v>
          </cell>
          <cell r="V47">
            <v>0</v>
          </cell>
          <cell r="W47">
            <v>0</v>
          </cell>
          <cell r="Y47">
            <v>0</v>
          </cell>
          <cell r="AA47">
            <v>0</v>
          </cell>
          <cell r="AJ47">
            <v>11013.111666666664</v>
          </cell>
          <cell r="AN47">
            <v>6969.975833333333</v>
          </cell>
          <cell r="AR47">
            <v>2729.1066666666666</v>
          </cell>
          <cell r="AV47">
            <v>0</v>
          </cell>
          <cell r="AZ47">
            <v>0</v>
          </cell>
        </row>
        <row r="48">
          <cell r="Q48">
            <v>0</v>
          </cell>
          <cell r="S48">
            <v>0</v>
          </cell>
          <cell r="U48">
            <v>0</v>
          </cell>
          <cell r="V48">
            <v>0</v>
          </cell>
          <cell r="W48">
            <v>0</v>
          </cell>
          <cell r="Y48">
            <v>0</v>
          </cell>
          <cell r="AA48">
            <v>0</v>
          </cell>
          <cell r="AJ48">
            <v>-11013.111666666664</v>
          </cell>
          <cell r="AN48">
            <v>-6969.975833333333</v>
          </cell>
          <cell r="AR48">
            <v>-2729.1066666666666</v>
          </cell>
          <cell r="AV48">
            <v>0</v>
          </cell>
          <cell r="AZ48">
            <v>0</v>
          </cell>
        </row>
        <row r="49">
          <cell r="Q49">
            <v>0</v>
          </cell>
          <cell r="S49">
            <v>0</v>
          </cell>
          <cell r="U49">
            <v>0</v>
          </cell>
          <cell r="V49">
            <v>0</v>
          </cell>
          <cell r="W49">
            <v>0</v>
          </cell>
          <cell r="Y49">
            <v>0</v>
          </cell>
          <cell r="AA49">
            <v>0</v>
          </cell>
          <cell r="AJ49">
            <v>0</v>
          </cell>
          <cell r="AN49">
            <v>0</v>
          </cell>
          <cell r="AR49">
            <v>0</v>
          </cell>
          <cell r="AV49">
            <v>0</v>
          </cell>
          <cell r="AZ49">
            <v>0</v>
          </cell>
        </row>
        <row r="50">
          <cell r="Q50">
            <v>0</v>
          </cell>
          <cell r="S50">
            <v>0</v>
          </cell>
          <cell r="U50">
            <v>0</v>
          </cell>
          <cell r="V50">
            <v>0</v>
          </cell>
          <cell r="W50">
            <v>0</v>
          </cell>
          <cell r="Y50">
            <v>0</v>
          </cell>
          <cell r="AA50">
            <v>0</v>
          </cell>
          <cell r="AJ50">
            <v>0</v>
          </cell>
          <cell r="AN50">
            <v>0</v>
          </cell>
          <cell r="AR50">
            <v>0</v>
          </cell>
          <cell r="AV50">
            <v>0</v>
          </cell>
          <cell r="AZ50">
            <v>0</v>
          </cell>
        </row>
        <row r="51">
          <cell r="Q51">
            <v>0</v>
          </cell>
          <cell r="S51">
            <v>0</v>
          </cell>
          <cell r="U51">
            <v>0</v>
          </cell>
          <cell r="V51">
            <v>0</v>
          </cell>
          <cell r="W51">
            <v>0</v>
          </cell>
          <cell r="Y51">
            <v>0</v>
          </cell>
          <cell r="AA51">
            <v>0</v>
          </cell>
          <cell r="AJ51">
            <v>0</v>
          </cell>
          <cell r="AN51">
            <v>0</v>
          </cell>
          <cell r="AR51">
            <v>0</v>
          </cell>
          <cell r="AV51">
            <v>0</v>
          </cell>
          <cell r="AZ51">
            <v>0</v>
          </cell>
        </row>
        <row r="52">
          <cell r="Q52">
            <v>0</v>
          </cell>
          <cell r="S52">
            <v>0</v>
          </cell>
          <cell r="U52">
            <v>0</v>
          </cell>
          <cell r="V52">
            <v>0</v>
          </cell>
          <cell r="W52">
            <v>0</v>
          </cell>
          <cell r="Y52">
            <v>0</v>
          </cell>
          <cell r="AA52">
            <v>0</v>
          </cell>
          <cell r="AJ52">
            <v>0</v>
          </cell>
          <cell r="AN52">
            <v>0</v>
          </cell>
          <cell r="AR52">
            <v>0</v>
          </cell>
          <cell r="AV52">
            <v>0</v>
          </cell>
          <cell r="AZ52">
            <v>0</v>
          </cell>
        </row>
        <row r="53">
          <cell r="Q53">
            <v>0</v>
          </cell>
          <cell r="S53">
            <v>0</v>
          </cell>
          <cell r="U53">
            <v>0</v>
          </cell>
          <cell r="V53">
            <v>0</v>
          </cell>
          <cell r="W53">
            <v>0</v>
          </cell>
          <cell r="Y53">
            <v>0</v>
          </cell>
          <cell r="AA53">
            <v>0</v>
          </cell>
          <cell r="AJ53">
            <v>0</v>
          </cell>
          <cell r="AN53">
            <v>0</v>
          </cell>
          <cell r="AR53">
            <v>0</v>
          </cell>
          <cell r="AV53">
            <v>0</v>
          </cell>
          <cell r="AZ53">
            <v>0</v>
          </cell>
        </row>
        <row r="54">
          <cell r="Q54">
            <v>-42834236</v>
          </cell>
          <cell r="S54">
            <v>-42834236</v>
          </cell>
          <cell r="U54">
            <v>-42151986</v>
          </cell>
          <cell r="V54">
            <v>-42151986</v>
          </cell>
          <cell r="W54">
            <v>-43721207</v>
          </cell>
          <cell r="Y54">
            <v>-43721207</v>
          </cell>
          <cell r="AA54">
            <v>-44262577</v>
          </cell>
          <cell r="AJ54">
            <v>-34194580.916666664</v>
          </cell>
          <cell r="AN54">
            <v>-37155500.75</v>
          </cell>
          <cell r="AR54">
            <v>-40943851.416666664</v>
          </cell>
          <cell r="AV54">
            <v>-43322620.708333336</v>
          </cell>
          <cell r="AZ54">
            <v>-44136554.625</v>
          </cell>
        </row>
        <row r="55">
          <cell r="Q55">
            <v>-113835552</v>
          </cell>
          <cell r="S55">
            <v>-113835552</v>
          </cell>
          <cell r="U55">
            <v>-119243460</v>
          </cell>
          <cell r="V55">
            <v>-119243460</v>
          </cell>
          <cell r="W55">
            <v>-121613173</v>
          </cell>
          <cell r="Y55">
            <v>-121613173</v>
          </cell>
          <cell r="AA55">
            <v>-125407887</v>
          </cell>
          <cell r="AJ55">
            <v>-108938605.70833333</v>
          </cell>
          <cell r="AN55">
            <v>-112190645.75</v>
          </cell>
          <cell r="AR55">
            <v>-116127997.66666667</v>
          </cell>
          <cell r="AV55">
            <v>-120640753.29166667</v>
          </cell>
          <cell r="AZ55">
            <v>-125804431.375</v>
          </cell>
        </row>
        <row r="56">
          <cell r="Q56">
            <v>42834236</v>
          </cell>
          <cell r="S56">
            <v>42834236</v>
          </cell>
          <cell r="U56">
            <v>42151986</v>
          </cell>
          <cell r="V56">
            <v>42151986</v>
          </cell>
          <cell r="W56">
            <v>43721207</v>
          </cell>
          <cell r="Y56">
            <v>43721207</v>
          </cell>
          <cell r="AA56">
            <v>44262577</v>
          </cell>
          <cell r="AJ56">
            <v>34194580.916666664</v>
          </cell>
          <cell r="AN56">
            <v>37155500.75</v>
          </cell>
          <cell r="AR56">
            <v>40943851.416666664</v>
          </cell>
          <cell r="AV56">
            <v>43322620.708333336</v>
          </cell>
          <cell r="AZ56">
            <v>44136554.625</v>
          </cell>
        </row>
        <row r="57">
          <cell r="Q57">
            <v>113835552</v>
          </cell>
          <cell r="S57">
            <v>113835552</v>
          </cell>
          <cell r="U57">
            <v>119243460</v>
          </cell>
          <cell r="V57">
            <v>119243460</v>
          </cell>
          <cell r="W57">
            <v>121613173</v>
          </cell>
          <cell r="Y57">
            <v>121613173</v>
          </cell>
          <cell r="AA57">
            <v>125407887</v>
          </cell>
          <cell r="AJ57">
            <v>108938605.70833333</v>
          </cell>
          <cell r="AN57">
            <v>112190645.75</v>
          </cell>
          <cell r="AR57">
            <v>116127997.66666667</v>
          </cell>
          <cell r="AV57">
            <v>120640753.29166667</v>
          </cell>
          <cell r="AZ57">
            <v>125804431.375</v>
          </cell>
        </row>
        <row r="58">
          <cell r="Q58">
            <v>0</v>
          </cell>
          <cell r="S58">
            <v>0</v>
          </cell>
          <cell r="U58">
            <v>0</v>
          </cell>
          <cell r="V58">
            <v>0</v>
          </cell>
          <cell r="W58">
            <v>0</v>
          </cell>
          <cell r="Y58">
            <v>0</v>
          </cell>
          <cell r="AA58">
            <v>0</v>
          </cell>
          <cell r="AJ58">
            <v>0</v>
          </cell>
          <cell r="AN58">
            <v>0</v>
          </cell>
          <cell r="AR58">
            <v>0</v>
          </cell>
          <cell r="AV58">
            <v>0</v>
          </cell>
          <cell r="AZ58">
            <v>0</v>
          </cell>
        </row>
        <row r="59">
          <cell r="Q59">
            <v>0</v>
          </cell>
          <cell r="S59">
            <v>0</v>
          </cell>
          <cell r="U59">
            <v>0</v>
          </cell>
          <cell r="V59">
            <v>0</v>
          </cell>
          <cell r="W59">
            <v>0</v>
          </cell>
          <cell r="Y59">
            <v>0</v>
          </cell>
          <cell r="AA59">
            <v>0</v>
          </cell>
          <cell r="AJ59">
            <v>0</v>
          </cell>
          <cell r="AN59">
            <v>0</v>
          </cell>
          <cell r="AR59">
            <v>0</v>
          </cell>
          <cell r="AV59">
            <v>0</v>
          </cell>
          <cell r="AZ59">
            <v>0</v>
          </cell>
        </row>
        <row r="60">
          <cell r="Q60">
            <v>0</v>
          </cell>
          <cell r="S60">
            <v>0</v>
          </cell>
          <cell r="U60">
            <v>0</v>
          </cell>
          <cell r="V60">
            <v>0</v>
          </cell>
          <cell r="W60">
            <v>0</v>
          </cell>
          <cell r="Y60">
            <v>0</v>
          </cell>
          <cell r="AA60">
            <v>0</v>
          </cell>
          <cell r="AJ60">
            <v>0</v>
          </cell>
          <cell r="AN60">
            <v>0</v>
          </cell>
          <cell r="AR60">
            <v>0</v>
          </cell>
          <cell r="AV60">
            <v>0</v>
          </cell>
          <cell r="AZ60">
            <v>0</v>
          </cell>
        </row>
        <row r="61">
          <cell r="Q61">
            <v>-2399292910.7399998</v>
          </cell>
          <cell r="S61">
            <v>-2443387078.1500001</v>
          </cell>
          <cell r="U61">
            <v>-2460937497.7600002</v>
          </cell>
          <cell r="V61">
            <v>-2472919628.8200002</v>
          </cell>
          <cell r="W61">
            <v>-2484160269.9699998</v>
          </cell>
          <cell r="Y61">
            <v>-2492691837.29</v>
          </cell>
          <cell r="AA61">
            <v>-2483933421.3200002</v>
          </cell>
          <cell r="AJ61">
            <v>-2307299187.2479167</v>
          </cell>
          <cell r="AN61">
            <v>-2372766361.9716668</v>
          </cell>
          <cell r="AR61">
            <v>-2432915611.5799999</v>
          </cell>
          <cell r="AV61">
            <v>-2468266330.1083331</v>
          </cell>
          <cell r="AZ61">
            <v>-2498656466.7287498</v>
          </cell>
        </row>
        <row r="62">
          <cell r="Q62">
            <v>-765122592.55999994</v>
          </cell>
          <cell r="S62">
            <v>-774544795.52999997</v>
          </cell>
          <cell r="U62">
            <v>-789808505.13</v>
          </cell>
          <cell r="V62">
            <v>-796519695.50999999</v>
          </cell>
          <cell r="W62">
            <v>-803072108.48000002</v>
          </cell>
          <cell r="Y62">
            <v>-813967053.75</v>
          </cell>
          <cell r="AA62">
            <v>-800349616.55999994</v>
          </cell>
          <cell r="AJ62">
            <v>-733170211.43083334</v>
          </cell>
          <cell r="AN62">
            <v>-754402253.41416657</v>
          </cell>
          <cell r="AR62">
            <v>-777574961.57458341</v>
          </cell>
          <cell r="AV62">
            <v>-796330090.14541674</v>
          </cell>
          <cell r="AZ62">
            <v>-811645489.19666672</v>
          </cell>
        </row>
        <row r="63">
          <cell r="Q63">
            <v>-38660758.909999996</v>
          </cell>
          <cell r="S63">
            <v>-41038835.219999999</v>
          </cell>
          <cell r="U63">
            <v>-43428517.009999998</v>
          </cell>
          <cell r="V63">
            <v>-44866667.149999999</v>
          </cell>
          <cell r="W63">
            <v>-45971763.850000001</v>
          </cell>
          <cell r="Y63">
            <v>-48306515.119999997</v>
          </cell>
          <cell r="AA63">
            <v>-21110117.27</v>
          </cell>
          <cell r="AJ63">
            <v>-34797096.578333326</v>
          </cell>
          <cell r="AN63">
            <v>-37697507.099999994</v>
          </cell>
          <cell r="AR63">
            <v>-41418967.67666667</v>
          </cell>
          <cell r="AV63">
            <v>-39702344.885416664</v>
          </cell>
          <cell r="AZ63">
            <v>-32907999.748333335</v>
          </cell>
        </row>
        <row r="64">
          <cell r="Q64">
            <v>8207425.3200000003</v>
          </cell>
          <cell r="S64">
            <v>6906797.1200000001</v>
          </cell>
          <cell r="U64">
            <v>4501065.28</v>
          </cell>
          <cell r="V64">
            <v>5184694.1399999997</v>
          </cell>
          <cell r="W64">
            <v>4925868.76</v>
          </cell>
          <cell r="Y64">
            <v>1222825.0900000001</v>
          </cell>
          <cell r="AA64">
            <v>-640403.19999999995</v>
          </cell>
          <cell r="AJ64">
            <v>-347810.29333333333</v>
          </cell>
          <cell r="AN64">
            <v>3085592.8700000006</v>
          </cell>
          <cell r="AR64">
            <v>5620029.3949999996</v>
          </cell>
          <cell r="AV64">
            <v>3932941.6895833337</v>
          </cell>
          <cell r="AZ64">
            <v>3817754.9508333332</v>
          </cell>
        </row>
        <row r="65">
          <cell r="Q65">
            <v>21478.19</v>
          </cell>
          <cell r="S65">
            <v>21876.85</v>
          </cell>
          <cell r="U65">
            <v>35873.72</v>
          </cell>
          <cell r="V65">
            <v>34754.29</v>
          </cell>
          <cell r="W65">
            <v>32280.97</v>
          </cell>
          <cell r="Y65">
            <v>34177.589999999997</v>
          </cell>
          <cell r="AA65">
            <v>30390.34</v>
          </cell>
          <cell r="AJ65">
            <v>12294.800833333335</v>
          </cell>
          <cell r="AN65">
            <v>18332.91</v>
          </cell>
          <cell r="AR65">
            <v>25755.20041666667</v>
          </cell>
          <cell r="AV65">
            <v>39893.202083333337</v>
          </cell>
          <cell r="AZ65">
            <v>77687.453750000001</v>
          </cell>
        </row>
        <row r="66">
          <cell r="Q66">
            <v>1658139.1</v>
          </cell>
          <cell r="S66">
            <v>1434648.84</v>
          </cell>
          <cell r="U66">
            <v>1323754.18</v>
          </cell>
          <cell r="V66">
            <v>1285193.06</v>
          </cell>
          <cell r="W66">
            <v>1597358.61</v>
          </cell>
          <cell r="Y66">
            <v>1282146.75</v>
          </cell>
          <cell r="AA66">
            <v>1133602.08</v>
          </cell>
          <cell r="AJ66">
            <v>3013183.98</v>
          </cell>
          <cell r="AN66">
            <v>2851712.9800000004</v>
          </cell>
          <cell r="AR66">
            <v>1755711.6804166667</v>
          </cell>
          <cell r="AV66">
            <v>1317723.40625</v>
          </cell>
          <cell r="AZ66">
            <v>1167744.8045833332</v>
          </cell>
        </row>
        <row r="67">
          <cell r="Q67">
            <v>0</v>
          </cell>
          <cell r="S67">
            <v>0</v>
          </cell>
          <cell r="U67">
            <v>0</v>
          </cell>
          <cell r="V67">
            <v>0</v>
          </cell>
          <cell r="W67">
            <v>0</v>
          </cell>
          <cell r="Y67">
            <v>0</v>
          </cell>
          <cell r="AA67">
            <v>0</v>
          </cell>
          <cell r="AJ67">
            <v>0</v>
          </cell>
          <cell r="AN67">
            <v>0</v>
          </cell>
          <cell r="AR67">
            <v>0</v>
          </cell>
          <cell r="AV67">
            <v>0</v>
          </cell>
          <cell r="AZ67">
            <v>0</v>
          </cell>
        </row>
        <row r="68">
          <cell r="Q68">
            <v>0</v>
          </cell>
          <cell r="S68">
            <v>0</v>
          </cell>
          <cell r="U68">
            <v>0</v>
          </cell>
          <cell r="V68">
            <v>0</v>
          </cell>
          <cell r="W68">
            <v>0</v>
          </cell>
          <cell r="Y68">
            <v>0</v>
          </cell>
          <cell r="AA68">
            <v>0</v>
          </cell>
          <cell r="AJ68">
            <v>0</v>
          </cell>
          <cell r="AN68">
            <v>0</v>
          </cell>
          <cell r="AR68">
            <v>0</v>
          </cell>
          <cell r="AV68">
            <v>0</v>
          </cell>
          <cell r="AZ68">
            <v>0</v>
          </cell>
        </row>
        <row r="69">
          <cell r="Q69">
            <v>0</v>
          </cell>
          <cell r="S69">
            <v>0</v>
          </cell>
          <cell r="U69">
            <v>0</v>
          </cell>
          <cell r="V69">
            <v>0</v>
          </cell>
          <cell r="W69">
            <v>0</v>
          </cell>
          <cell r="Y69">
            <v>0</v>
          </cell>
          <cell r="AA69">
            <v>0</v>
          </cell>
          <cell r="AJ69">
            <v>0</v>
          </cell>
          <cell r="AN69">
            <v>0</v>
          </cell>
          <cell r="AR69">
            <v>0</v>
          </cell>
          <cell r="AV69">
            <v>0</v>
          </cell>
          <cell r="AZ69">
            <v>0</v>
          </cell>
        </row>
        <row r="70">
          <cell r="Q70">
            <v>0</v>
          </cell>
          <cell r="S70">
            <v>0</v>
          </cell>
          <cell r="U70">
            <v>0</v>
          </cell>
          <cell r="V70">
            <v>0</v>
          </cell>
          <cell r="W70">
            <v>0</v>
          </cell>
          <cell r="Y70">
            <v>0</v>
          </cell>
          <cell r="AA70">
            <v>0</v>
          </cell>
          <cell r="AJ70">
            <v>0</v>
          </cell>
          <cell r="AN70">
            <v>0</v>
          </cell>
          <cell r="AR70">
            <v>0</v>
          </cell>
          <cell r="AV70">
            <v>0</v>
          </cell>
          <cell r="AZ70">
            <v>0</v>
          </cell>
        </row>
        <row r="71">
          <cell r="Q71">
            <v>0</v>
          </cell>
          <cell r="S71">
            <v>0</v>
          </cell>
          <cell r="U71">
            <v>0</v>
          </cell>
          <cell r="V71">
            <v>0</v>
          </cell>
          <cell r="W71">
            <v>0</v>
          </cell>
          <cell r="Y71">
            <v>0</v>
          </cell>
          <cell r="AA71">
            <v>0</v>
          </cell>
          <cell r="AJ71">
            <v>0</v>
          </cell>
          <cell r="AN71">
            <v>0</v>
          </cell>
          <cell r="AR71">
            <v>0</v>
          </cell>
          <cell r="AV71">
            <v>0</v>
          </cell>
          <cell r="AZ71">
            <v>0</v>
          </cell>
        </row>
        <row r="72">
          <cell r="Q72">
            <v>0</v>
          </cell>
          <cell r="S72">
            <v>0</v>
          </cell>
          <cell r="U72">
            <v>0</v>
          </cell>
          <cell r="V72">
            <v>0</v>
          </cell>
          <cell r="W72">
            <v>0</v>
          </cell>
          <cell r="Y72">
            <v>0</v>
          </cell>
          <cell r="AA72">
            <v>0</v>
          </cell>
          <cell r="AJ72">
            <v>0</v>
          </cell>
          <cell r="AN72">
            <v>0</v>
          </cell>
          <cell r="AR72">
            <v>0</v>
          </cell>
          <cell r="AV72">
            <v>0</v>
          </cell>
          <cell r="AZ72">
            <v>0</v>
          </cell>
        </row>
        <row r="73">
          <cell r="Q73">
            <v>-11122157.73</v>
          </cell>
          <cell r="S73">
            <v>-11671485.689999999</v>
          </cell>
          <cell r="U73">
            <v>-12231487.66</v>
          </cell>
          <cell r="V73">
            <v>-12509185.359999999</v>
          </cell>
          <cell r="W73">
            <v>-12786869</v>
          </cell>
          <cell r="Y73">
            <v>-13396355.720000001</v>
          </cell>
          <cell r="AA73">
            <v>-13763391.439999999</v>
          </cell>
          <cell r="AJ73">
            <v>-9973002.4933333322</v>
          </cell>
          <cell r="AN73">
            <v>-10727984.810000001</v>
          </cell>
          <cell r="AR73">
            <v>-11716370.014999999</v>
          </cell>
          <cell r="AV73">
            <v>-12638695.392916666</v>
          </cell>
          <cell r="AZ73">
            <v>-12854519.89625</v>
          </cell>
        </row>
        <row r="74">
          <cell r="Q74">
            <v>-11058142.369999999</v>
          </cell>
          <cell r="S74">
            <v>-11449324.710000001</v>
          </cell>
          <cell r="U74">
            <v>-11642727.699999999</v>
          </cell>
          <cell r="V74">
            <v>-11739651.77</v>
          </cell>
          <cell r="W74">
            <v>-11836615.32</v>
          </cell>
          <cell r="Y74">
            <v>-12030480.029999999</v>
          </cell>
          <cell r="AA74">
            <v>-12224431.59</v>
          </cell>
          <cell r="AJ74">
            <v>-10414650.352499999</v>
          </cell>
          <cell r="AN74">
            <v>-10897912.282500001</v>
          </cell>
          <cell r="AR74">
            <v>-11361582.42</v>
          </cell>
          <cell r="AV74">
            <v>-11762514.584166668</v>
          </cell>
          <cell r="AZ74">
            <v>-11146954.502083333</v>
          </cell>
        </row>
        <row r="75">
          <cell r="Q75">
            <v>-258857944.91</v>
          </cell>
          <cell r="S75">
            <v>-265592332.41</v>
          </cell>
          <cell r="U75">
            <v>-272399119.79000002</v>
          </cell>
          <cell r="V75">
            <v>-275881590.41000003</v>
          </cell>
          <cell r="W75">
            <v>-279455032</v>
          </cell>
          <cell r="Y75">
            <v>-286718469.36000001</v>
          </cell>
          <cell r="AA75">
            <v>-293987278.88999999</v>
          </cell>
          <cell r="AJ75">
            <v>-238681174.88291666</v>
          </cell>
          <cell r="AN75">
            <v>-252109742.57999995</v>
          </cell>
          <cell r="AR75">
            <v>-265763013.53958333</v>
          </cell>
          <cell r="AV75">
            <v>-277541678.49375004</v>
          </cell>
          <cell r="AZ75">
            <v>-272912456.98166674</v>
          </cell>
        </row>
        <row r="76">
          <cell r="Q76">
            <v>946172.25</v>
          </cell>
          <cell r="S76">
            <v>946172.25</v>
          </cell>
          <cell r="U76">
            <v>946172.25</v>
          </cell>
          <cell r="V76">
            <v>946172.25</v>
          </cell>
          <cell r="W76">
            <v>946172.25</v>
          </cell>
          <cell r="Y76">
            <v>946172.25</v>
          </cell>
          <cell r="AA76">
            <v>946172.25</v>
          </cell>
          <cell r="AJ76">
            <v>946172.25</v>
          </cell>
          <cell r="AN76">
            <v>946172.25</v>
          </cell>
          <cell r="AR76">
            <v>946172.25</v>
          </cell>
          <cell r="AV76">
            <v>946172.25</v>
          </cell>
          <cell r="AZ76">
            <v>946172.25</v>
          </cell>
        </row>
        <row r="77">
          <cell r="Q77">
            <v>0</v>
          </cell>
          <cell r="S77">
            <v>0</v>
          </cell>
          <cell r="U77">
            <v>0</v>
          </cell>
          <cell r="V77">
            <v>0</v>
          </cell>
          <cell r="W77">
            <v>0</v>
          </cell>
          <cell r="Y77">
            <v>0</v>
          </cell>
          <cell r="AA77">
            <v>0</v>
          </cell>
          <cell r="AJ77">
            <v>0</v>
          </cell>
          <cell r="AN77">
            <v>0</v>
          </cell>
          <cell r="AR77">
            <v>0</v>
          </cell>
          <cell r="AV77">
            <v>0</v>
          </cell>
          <cell r="AZ77">
            <v>0</v>
          </cell>
        </row>
        <row r="78">
          <cell r="Q78">
            <v>302358.01</v>
          </cell>
          <cell r="S78">
            <v>302358.01</v>
          </cell>
          <cell r="U78">
            <v>302358.01</v>
          </cell>
          <cell r="V78">
            <v>302358.01</v>
          </cell>
          <cell r="W78">
            <v>302358.01</v>
          </cell>
          <cell r="Y78">
            <v>302358.01</v>
          </cell>
          <cell r="AA78">
            <v>302358.01</v>
          </cell>
          <cell r="AJ78">
            <v>302358.00999999995</v>
          </cell>
          <cell r="AN78">
            <v>302358.00999999995</v>
          </cell>
          <cell r="AR78">
            <v>302358.00999999995</v>
          </cell>
          <cell r="AV78">
            <v>302358.00999999995</v>
          </cell>
          <cell r="AZ78">
            <v>302358.00999999995</v>
          </cell>
        </row>
        <row r="79">
          <cell r="Q79">
            <v>76622596.840000004</v>
          </cell>
          <cell r="S79">
            <v>76622596.840000004</v>
          </cell>
          <cell r="U79">
            <v>76622596.840000004</v>
          </cell>
          <cell r="V79">
            <v>76622596.840000004</v>
          </cell>
          <cell r="W79">
            <v>76622596.840000004</v>
          </cell>
          <cell r="Y79">
            <v>76622596.840000004</v>
          </cell>
          <cell r="AA79">
            <v>76622596.840000004</v>
          </cell>
          <cell r="AJ79">
            <v>76622596.840000018</v>
          </cell>
          <cell r="AN79">
            <v>76622596.840000018</v>
          </cell>
          <cell r="AR79">
            <v>76622596.840000018</v>
          </cell>
          <cell r="AV79">
            <v>76622596.840000018</v>
          </cell>
          <cell r="AZ79">
            <v>76622596.840000018</v>
          </cell>
        </row>
        <row r="80">
          <cell r="Q80">
            <v>0</v>
          </cell>
          <cell r="S80">
            <v>0</v>
          </cell>
          <cell r="U80">
            <v>0</v>
          </cell>
          <cell r="V80">
            <v>0</v>
          </cell>
          <cell r="W80">
            <v>0</v>
          </cell>
          <cell r="Y80">
            <v>0</v>
          </cell>
          <cell r="AA80">
            <v>0</v>
          </cell>
          <cell r="AJ80">
            <v>0</v>
          </cell>
          <cell r="AN80">
            <v>0</v>
          </cell>
          <cell r="AR80">
            <v>0</v>
          </cell>
          <cell r="AV80">
            <v>0</v>
          </cell>
          <cell r="AZ80">
            <v>0</v>
          </cell>
        </row>
        <row r="81">
          <cell r="Q81">
            <v>150900617.56</v>
          </cell>
          <cell r="S81">
            <v>154416733.77000001</v>
          </cell>
          <cell r="U81">
            <v>155115857.46000001</v>
          </cell>
          <cell r="V81">
            <v>154633591.38999999</v>
          </cell>
          <cell r="W81">
            <v>154925691.68000001</v>
          </cell>
          <cell r="Y81">
            <v>155175892.68000001</v>
          </cell>
          <cell r="AA81">
            <v>155148727.80000001</v>
          </cell>
          <cell r="AJ81">
            <v>6287525.7316666665</v>
          </cell>
          <cell r="AN81">
            <v>57401152.735000007</v>
          </cell>
          <cell r="AR81">
            <v>109053776.02249999</v>
          </cell>
          <cell r="AV81">
            <v>154553362.19041663</v>
          </cell>
          <cell r="AZ81">
            <v>155751081.81999999</v>
          </cell>
        </row>
        <row r="82">
          <cell r="S82">
            <v>16935620.390000001</v>
          </cell>
          <cell r="U82">
            <v>16950272.940000001</v>
          </cell>
          <cell r="V82">
            <v>16950332.440000001</v>
          </cell>
          <cell r="W82">
            <v>16950332.899999999</v>
          </cell>
          <cell r="Y82">
            <v>16950332.899999999</v>
          </cell>
          <cell r="AA82">
            <v>16950332.899999999</v>
          </cell>
          <cell r="AJ82">
            <v>0</v>
          </cell>
          <cell r="AN82">
            <v>3528864.7708333335</v>
          </cell>
          <cell r="AR82">
            <v>9178973.2008333337</v>
          </cell>
          <cell r="AV82">
            <v>14829084.167500002</v>
          </cell>
          <cell r="AZ82">
            <v>16950330.363333333</v>
          </cell>
        </row>
        <row r="83">
          <cell r="AV83">
            <v>0</v>
          </cell>
          <cell r="AZ83">
            <v>0</v>
          </cell>
        </row>
        <row r="84">
          <cell r="Q84">
            <v>-693189</v>
          </cell>
          <cell r="S84">
            <v>-697489</v>
          </cell>
          <cell r="U84">
            <v>-701789</v>
          </cell>
          <cell r="V84">
            <v>-703939</v>
          </cell>
          <cell r="W84">
            <v>-706089</v>
          </cell>
          <cell r="Y84">
            <v>-710389</v>
          </cell>
          <cell r="AA84">
            <v>-714689</v>
          </cell>
          <cell r="AJ84">
            <v>-680289</v>
          </cell>
          <cell r="AN84">
            <v>-688889</v>
          </cell>
          <cell r="AR84">
            <v>-697489</v>
          </cell>
          <cell r="AV84">
            <v>-706089</v>
          </cell>
          <cell r="AZ84">
            <v>-714689</v>
          </cell>
        </row>
        <row r="85">
          <cell r="Q85">
            <v>0</v>
          </cell>
          <cell r="S85">
            <v>0</v>
          </cell>
          <cell r="U85">
            <v>0</v>
          </cell>
          <cell r="V85">
            <v>0</v>
          </cell>
          <cell r="W85">
            <v>0</v>
          </cell>
          <cell r="Y85">
            <v>0</v>
          </cell>
          <cell r="AA85">
            <v>0</v>
          </cell>
          <cell r="AJ85">
            <v>0</v>
          </cell>
          <cell r="AN85">
            <v>0</v>
          </cell>
          <cell r="AR85">
            <v>0</v>
          </cell>
          <cell r="AV85">
            <v>0</v>
          </cell>
          <cell r="AZ85">
            <v>0</v>
          </cell>
        </row>
        <row r="86">
          <cell r="Q86">
            <v>-271599.03999999998</v>
          </cell>
          <cell r="S86">
            <v>-273465.7</v>
          </cell>
          <cell r="U86">
            <v>-275332.36</v>
          </cell>
          <cell r="V86">
            <v>-276265.69</v>
          </cell>
          <cell r="W86">
            <v>-277199.02</v>
          </cell>
          <cell r="Y86">
            <v>-279065.68</v>
          </cell>
          <cell r="AA86">
            <v>-280932.34000000003</v>
          </cell>
          <cell r="AJ86">
            <v>-265999.06</v>
          </cell>
          <cell r="AN86">
            <v>-269732.38000000006</v>
          </cell>
          <cell r="AR86">
            <v>-273465.69999999995</v>
          </cell>
          <cell r="AV86">
            <v>-277199.01999999996</v>
          </cell>
          <cell r="AZ86">
            <v>-280932.34000000003</v>
          </cell>
        </row>
        <row r="87">
          <cell r="Q87">
            <v>-39924138.659999996</v>
          </cell>
          <cell r="S87">
            <v>-40366288.659999996</v>
          </cell>
          <cell r="U87">
            <v>-40808438.659999996</v>
          </cell>
          <cell r="V87">
            <v>-41029513.659999996</v>
          </cell>
          <cell r="W87">
            <v>-41250588.659999996</v>
          </cell>
          <cell r="Y87">
            <v>-41692738.659999996</v>
          </cell>
          <cell r="AA87">
            <v>-42134888.659999996</v>
          </cell>
          <cell r="AJ87">
            <v>-38597688.659999989</v>
          </cell>
          <cell r="AN87">
            <v>-39481988.659999989</v>
          </cell>
          <cell r="AR87">
            <v>-40366288.659999989</v>
          </cell>
          <cell r="AV87">
            <v>-41250588.659999989</v>
          </cell>
          <cell r="AZ87">
            <v>-42134888.659999989</v>
          </cell>
        </row>
        <row r="88">
          <cell r="Q88">
            <v>-369830.2</v>
          </cell>
          <cell r="S88">
            <v>-1063937.04</v>
          </cell>
          <cell r="U88">
            <v>-1823795.66</v>
          </cell>
          <cell r="V88">
            <v>-2202800.02</v>
          </cell>
          <cell r="W88">
            <v>-2582520.31</v>
          </cell>
          <cell r="Y88">
            <v>-3343065.87</v>
          </cell>
          <cell r="AA88">
            <v>-4103533.69</v>
          </cell>
          <cell r="AJ88">
            <v>-15409.591666666667</v>
          </cell>
          <cell r="AN88">
            <v>-383380.55916666664</v>
          </cell>
          <cell r="AR88">
            <v>-1244337.5120833335</v>
          </cell>
          <cell r="AV88">
            <v>-2596951.9291666667</v>
          </cell>
          <cell r="AZ88">
            <v>-4108176.6945833336</v>
          </cell>
        </row>
        <row r="89">
          <cell r="S89">
            <v>-168873.65</v>
          </cell>
          <cell r="U89">
            <v>-550565.36</v>
          </cell>
          <cell r="V89">
            <v>-744625.77</v>
          </cell>
          <cell r="W89">
            <v>-932426.17</v>
          </cell>
          <cell r="Y89">
            <v>-1320546.99</v>
          </cell>
          <cell r="AA89">
            <v>-1702407.8</v>
          </cell>
          <cell r="AJ89">
            <v>0</v>
          </cell>
          <cell r="AN89">
            <v>-67243.495833333334</v>
          </cell>
          <cell r="AR89">
            <v>-378834.72041666665</v>
          </cell>
          <cell r="AV89">
            <v>-945782.31958333321</v>
          </cell>
          <cell r="AZ89">
            <v>-1700234.187083333</v>
          </cell>
        </row>
        <row r="90">
          <cell r="Q90">
            <v>0</v>
          </cell>
          <cell r="S90">
            <v>0</v>
          </cell>
          <cell r="U90">
            <v>0</v>
          </cell>
          <cell r="V90">
            <v>0</v>
          </cell>
          <cell r="W90">
            <v>0</v>
          </cell>
          <cell r="Y90">
            <v>0</v>
          </cell>
          <cell r="AA90">
            <v>0</v>
          </cell>
          <cell r="AJ90">
            <v>0</v>
          </cell>
          <cell r="AN90">
            <v>0</v>
          </cell>
          <cell r="AR90">
            <v>0</v>
          </cell>
          <cell r="AV90">
            <v>0</v>
          </cell>
          <cell r="AZ90">
            <v>0</v>
          </cell>
        </row>
        <row r="91">
          <cell r="Q91">
            <v>7036930.9000000004</v>
          </cell>
          <cell r="S91">
            <v>7125542.04</v>
          </cell>
          <cell r="U91">
            <v>7172985.8499999996</v>
          </cell>
          <cell r="V91">
            <v>7200270.2999999998</v>
          </cell>
          <cell r="W91">
            <v>7238534.71</v>
          </cell>
          <cell r="Y91">
            <v>7309932.3300000001</v>
          </cell>
          <cell r="AA91">
            <v>7389392.6299999999</v>
          </cell>
          <cell r="AJ91">
            <v>6692694.4420833336</v>
          </cell>
          <cell r="AN91">
            <v>6926245.0837499993</v>
          </cell>
          <cell r="AR91">
            <v>7098600.4499999983</v>
          </cell>
          <cell r="AV91">
            <v>7252173.3016666668</v>
          </cell>
          <cell r="AZ91">
            <v>7425869.2975000003</v>
          </cell>
        </row>
        <row r="92">
          <cell r="Q92">
            <v>0</v>
          </cell>
          <cell r="S92">
            <v>0</v>
          </cell>
          <cell r="U92">
            <v>0</v>
          </cell>
          <cell r="V92">
            <v>0</v>
          </cell>
          <cell r="W92">
            <v>0</v>
          </cell>
          <cell r="Y92">
            <v>0</v>
          </cell>
          <cell r="AA92">
            <v>0</v>
          </cell>
          <cell r="AJ92">
            <v>0</v>
          </cell>
          <cell r="AN92">
            <v>0</v>
          </cell>
          <cell r="AR92">
            <v>0</v>
          </cell>
          <cell r="AV92">
            <v>0</v>
          </cell>
          <cell r="AZ92">
            <v>0</v>
          </cell>
        </row>
        <row r="93">
          <cell r="Q93">
            <v>0</v>
          </cell>
          <cell r="S93">
            <v>0</v>
          </cell>
          <cell r="U93">
            <v>0</v>
          </cell>
          <cell r="V93">
            <v>0</v>
          </cell>
          <cell r="W93">
            <v>0</v>
          </cell>
          <cell r="Y93">
            <v>0</v>
          </cell>
          <cell r="AA93">
            <v>0</v>
          </cell>
          <cell r="AJ93">
            <v>0</v>
          </cell>
          <cell r="AN93">
            <v>0</v>
          </cell>
          <cell r="AR93">
            <v>0</v>
          </cell>
          <cell r="AV93">
            <v>0</v>
          </cell>
          <cell r="AZ93">
            <v>0</v>
          </cell>
        </row>
        <row r="94">
          <cell r="Q94">
            <v>-1112033.1499999999</v>
          </cell>
          <cell r="S94">
            <v>-1084531.1200000001</v>
          </cell>
          <cell r="U94">
            <v>-883395.11</v>
          </cell>
          <cell r="V94">
            <v>-434125.04</v>
          </cell>
          <cell r="W94">
            <v>-434425.04</v>
          </cell>
          <cell r="Y94">
            <v>-96513.65</v>
          </cell>
          <cell r="AA94">
            <v>-98522.54</v>
          </cell>
          <cell r="AJ94">
            <v>-100449.5175</v>
          </cell>
          <cell r="AN94">
            <v>-334331.17</v>
          </cell>
          <cell r="AR94">
            <v>-495626.53833333333</v>
          </cell>
          <cell r="AV94">
            <v>-496102.46541666664</v>
          </cell>
          <cell r="AZ94">
            <v>-191176.62583333332</v>
          </cell>
        </row>
        <row r="95">
          <cell r="Q95">
            <v>2855572.49</v>
          </cell>
          <cell r="S95">
            <v>2837811.66</v>
          </cell>
          <cell r="U95">
            <v>2837811.66</v>
          </cell>
          <cell r="V95">
            <v>2837811.66</v>
          </cell>
          <cell r="W95">
            <v>2840031.21</v>
          </cell>
          <cell r="Y95">
            <v>2843623.56</v>
          </cell>
          <cell r="AA95">
            <v>2843623.56</v>
          </cell>
          <cell r="AJ95">
            <v>2844471.9712500009</v>
          </cell>
          <cell r="AN95">
            <v>2846692.0750000007</v>
          </cell>
          <cell r="AR95">
            <v>2846863.4904166665</v>
          </cell>
          <cell r="AV95">
            <v>2864503.8495833329</v>
          </cell>
          <cell r="AZ95">
            <v>3037207.7324999999</v>
          </cell>
        </row>
        <row r="96">
          <cell r="Q96">
            <v>0</v>
          </cell>
          <cell r="S96">
            <v>0</v>
          </cell>
          <cell r="U96">
            <v>0</v>
          </cell>
          <cell r="V96">
            <v>0</v>
          </cell>
          <cell r="W96">
            <v>0</v>
          </cell>
          <cell r="Y96">
            <v>0</v>
          </cell>
          <cell r="AA96">
            <v>0</v>
          </cell>
          <cell r="AJ96">
            <v>0</v>
          </cell>
          <cell r="AN96">
            <v>0</v>
          </cell>
          <cell r="AR96">
            <v>0</v>
          </cell>
          <cell r="AV96">
            <v>0</v>
          </cell>
          <cell r="AZ96">
            <v>0</v>
          </cell>
        </row>
        <row r="97">
          <cell r="Q97">
            <v>-446720.92</v>
          </cell>
          <cell r="S97">
            <v>-446720.92</v>
          </cell>
          <cell r="U97">
            <v>-446720.92</v>
          </cell>
          <cell r="V97">
            <v>-446720.92</v>
          </cell>
          <cell r="W97">
            <v>-446720.92</v>
          </cell>
          <cell r="Y97">
            <v>-446720.92</v>
          </cell>
          <cell r="AA97">
            <v>-446720.92</v>
          </cell>
          <cell r="AJ97">
            <v>-446393.65958333336</v>
          </cell>
          <cell r="AN97">
            <v>-446720.92</v>
          </cell>
          <cell r="AR97">
            <v>-446720.92</v>
          </cell>
          <cell r="AV97">
            <v>-449847.57875000004</v>
          </cell>
          <cell r="AZ97">
            <v>-474860.84874999995</v>
          </cell>
        </row>
        <row r="98">
          <cell r="Q98">
            <v>443838568.27999997</v>
          </cell>
          <cell r="S98">
            <v>58011193.450000003</v>
          </cell>
          <cell r="U98">
            <v>58093445.390000001</v>
          </cell>
          <cell r="V98">
            <v>58093445.390000001</v>
          </cell>
          <cell r="W98">
            <v>56218650.359999999</v>
          </cell>
          <cell r="Y98">
            <v>56218650.359999999</v>
          </cell>
          <cell r="AA98">
            <v>55982106.93</v>
          </cell>
          <cell r="AJ98">
            <v>308853960.92083335</v>
          </cell>
          <cell r="AN98">
            <v>235847422.48833334</v>
          </cell>
          <cell r="AR98">
            <v>161508387.23458335</v>
          </cell>
          <cell r="AV98">
            <v>104178300.27374999</v>
          </cell>
          <cell r="AZ98">
            <v>54352868.52791667</v>
          </cell>
        </row>
        <row r="99">
          <cell r="Q99">
            <v>0</v>
          </cell>
          <cell r="S99">
            <v>0</v>
          </cell>
          <cell r="U99">
            <v>0</v>
          </cell>
          <cell r="V99">
            <v>0</v>
          </cell>
          <cell r="W99">
            <v>0</v>
          </cell>
          <cell r="Y99">
            <v>0</v>
          </cell>
          <cell r="AA99">
            <v>0</v>
          </cell>
          <cell r="AJ99">
            <v>0</v>
          </cell>
          <cell r="AN99">
            <v>0</v>
          </cell>
          <cell r="AR99">
            <v>0</v>
          </cell>
          <cell r="AV99">
            <v>0</v>
          </cell>
          <cell r="AZ99">
            <v>0</v>
          </cell>
        </row>
        <row r="100">
          <cell r="Q100">
            <v>100000</v>
          </cell>
          <cell r="S100">
            <v>100000</v>
          </cell>
          <cell r="U100">
            <v>100000</v>
          </cell>
          <cell r="V100">
            <v>100000</v>
          </cell>
          <cell r="W100">
            <v>100000</v>
          </cell>
          <cell r="Y100">
            <v>100000</v>
          </cell>
          <cell r="AA100">
            <v>100000</v>
          </cell>
          <cell r="AJ100">
            <v>100000</v>
          </cell>
          <cell r="AN100">
            <v>100000</v>
          </cell>
          <cell r="AR100">
            <v>100000</v>
          </cell>
          <cell r="AV100">
            <v>100000</v>
          </cell>
          <cell r="AZ100">
            <v>100000</v>
          </cell>
        </row>
        <row r="101">
          <cell r="Q101">
            <v>61983052.93</v>
          </cell>
          <cell r="S101">
            <v>61983052.93</v>
          </cell>
          <cell r="U101">
            <v>61735413.329999998</v>
          </cell>
          <cell r="V101">
            <v>61735413.329999998</v>
          </cell>
          <cell r="W101">
            <v>63312723.689999998</v>
          </cell>
          <cell r="Y101">
            <v>63313188.240000002</v>
          </cell>
          <cell r="AA101">
            <v>64350130.060000002</v>
          </cell>
          <cell r="AJ101">
            <v>60353776.018333323</v>
          </cell>
          <cell r="AN101">
            <v>61360062.964166664</v>
          </cell>
          <cell r="AR101">
            <v>61922912.796666674</v>
          </cell>
          <cell r="AV101">
            <v>62998582.946249992</v>
          </cell>
          <cell r="AZ101">
            <v>64252836.651666671</v>
          </cell>
        </row>
        <row r="102">
          <cell r="Q102">
            <v>-100000</v>
          </cell>
          <cell r="S102">
            <v>-100000</v>
          </cell>
          <cell r="U102">
            <v>-100000</v>
          </cell>
          <cell r="V102">
            <v>-100000</v>
          </cell>
          <cell r="W102">
            <v>-100000</v>
          </cell>
          <cell r="Y102">
            <v>-100000</v>
          </cell>
          <cell r="AA102">
            <v>-100000</v>
          </cell>
          <cell r="AJ102">
            <v>-100000</v>
          </cell>
          <cell r="AN102">
            <v>-100000</v>
          </cell>
          <cell r="AR102">
            <v>-100000</v>
          </cell>
          <cell r="AV102">
            <v>-100000</v>
          </cell>
          <cell r="AZ102">
            <v>-100000</v>
          </cell>
        </row>
        <row r="103">
          <cell r="Q103">
            <v>-5515.47</v>
          </cell>
          <cell r="S103">
            <v>-5515.47</v>
          </cell>
          <cell r="U103">
            <v>-5515.47</v>
          </cell>
          <cell r="V103">
            <v>-5515.47</v>
          </cell>
          <cell r="W103">
            <v>-5515.47</v>
          </cell>
          <cell r="Y103">
            <v>-5515.47</v>
          </cell>
          <cell r="AA103">
            <v>-2041.19</v>
          </cell>
          <cell r="AJ103">
            <v>-5192.0266666666676</v>
          </cell>
          <cell r="AN103">
            <v>-5328.213333333334</v>
          </cell>
          <cell r="AR103">
            <v>-5464.4000000000005</v>
          </cell>
          <cell r="AV103">
            <v>-4791.6616666666678</v>
          </cell>
          <cell r="AZ103">
            <v>-3633.5683333333341</v>
          </cell>
        </row>
        <row r="104">
          <cell r="Q104">
            <v>0</v>
          </cell>
          <cell r="S104">
            <v>0</v>
          </cell>
          <cell r="U104">
            <v>0</v>
          </cell>
          <cell r="V104">
            <v>0</v>
          </cell>
          <cell r="W104">
            <v>0</v>
          </cell>
          <cell r="Y104">
            <v>0</v>
          </cell>
          <cell r="AA104">
            <v>0</v>
          </cell>
          <cell r="AJ104">
            <v>0</v>
          </cell>
          <cell r="AN104">
            <v>0</v>
          </cell>
          <cell r="AR104">
            <v>0</v>
          </cell>
          <cell r="AV104">
            <v>0</v>
          </cell>
          <cell r="AZ104">
            <v>0</v>
          </cell>
        </row>
        <row r="105">
          <cell r="Q105">
            <v>6324.69</v>
          </cell>
          <cell r="S105">
            <v>6324.69</v>
          </cell>
          <cell r="U105">
            <v>6848.69</v>
          </cell>
          <cell r="V105">
            <v>6848.69</v>
          </cell>
          <cell r="W105">
            <v>4796.6000000000004</v>
          </cell>
          <cell r="Y105">
            <v>4796.6000000000004</v>
          </cell>
          <cell r="AA105">
            <v>3668.33</v>
          </cell>
          <cell r="AJ105">
            <v>11385.790416666669</v>
          </cell>
          <cell r="AN105">
            <v>8591.4987500000007</v>
          </cell>
          <cell r="AR105">
            <v>6768.7900000000018</v>
          </cell>
          <cell r="AV105">
            <v>4970.4475000000002</v>
          </cell>
          <cell r="AZ105">
            <v>3944.6662499999998</v>
          </cell>
        </row>
        <row r="106">
          <cell r="Q106">
            <v>1072111.53</v>
          </cell>
          <cell r="S106">
            <v>1058021.77</v>
          </cell>
          <cell r="U106">
            <v>1047414.85</v>
          </cell>
          <cell r="V106">
            <v>995116.85</v>
          </cell>
          <cell r="W106">
            <v>989834.27</v>
          </cell>
          <cell r="Y106">
            <v>955202.46</v>
          </cell>
          <cell r="AA106">
            <v>972182.77</v>
          </cell>
          <cell r="AJ106">
            <v>1134157.6466666667</v>
          </cell>
          <cell r="AN106">
            <v>1076055.7125000001</v>
          </cell>
          <cell r="AR106">
            <v>1026075.2716666665</v>
          </cell>
          <cell r="AV106">
            <v>993473.85958333313</v>
          </cell>
          <cell r="AZ106">
            <v>953598.19125000003</v>
          </cell>
        </row>
        <row r="107">
          <cell r="Q107">
            <v>0</v>
          </cell>
          <cell r="S107">
            <v>0</v>
          </cell>
          <cell r="U107">
            <v>0</v>
          </cell>
          <cell r="V107">
            <v>0</v>
          </cell>
          <cell r="W107">
            <v>0</v>
          </cell>
          <cell r="Y107">
            <v>0</v>
          </cell>
          <cell r="AA107">
            <v>0</v>
          </cell>
          <cell r="AJ107">
            <v>0</v>
          </cell>
          <cell r="AN107">
            <v>0</v>
          </cell>
          <cell r="AR107">
            <v>0</v>
          </cell>
          <cell r="AV107">
            <v>0</v>
          </cell>
          <cell r="AZ107">
            <v>0</v>
          </cell>
        </row>
        <row r="108">
          <cell r="Q108">
            <v>3524603.19</v>
          </cell>
          <cell r="S108">
            <v>3403625.25</v>
          </cell>
          <cell r="U108">
            <v>3368316.7</v>
          </cell>
          <cell r="V108">
            <v>3310738.5</v>
          </cell>
          <cell r="W108">
            <v>3328488.78</v>
          </cell>
          <cell r="Y108">
            <v>3213332.38</v>
          </cell>
          <cell r="AA108">
            <v>3626882.37</v>
          </cell>
          <cell r="AJ108">
            <v>1368225.8395833333</v>
          </cell>
          <cell r="AN108">
            <v>2351068.0333333332</v>
          </cell>
          <cell r="AR108">
            <v>3300134.4370833333</v>
          </cell>
          <cell r="AV108">
            <v>3434754.5216666665</v>
          </cell>
          <cell r="AZ108">
            <v>3450180.0291666663</v>
          </cell>
        </row>
        <row r="109">
          <cell r="Q109">
            <v>0</v>
          </cell>
          <cell r="S109">
            <v>0</v>
          </cell>
          <cell r="U109">
            <v>0</v>
          </cell>
          <cell r="V109">
            <v>0</v>
          </cell>
          <cell r="W109">
            <v>0</v>
          </cell>
          <cell r="Y109">
            <v>0</v>
          </cell>
          <cell r="AA109">
            <v>0</v>
          </cell>
          <cell r="AJ109">
            <v>0</v>
          </cell>
          <cell r="AN109">
            <v>0</v>
          </cell>
          <cell r="AR109">
            <v>0</v>
          </cell>
          <cell r="AV109">
            <v>0</v>
          </cell>
          <cell r="AZ109">
            <v>0</v>
          </cell>
        </row>
        <row r="110">
          <cell r="Q110">
            <v>0</v>
          </cell>
          <cell r="S110">
            <v>0</v>
          </cell>
          <cell r="U110">
            <v>0</v>
          </cell>
          <cell r="V110">
            <v>0</v>
          </cell>
          <cell r="W110">
            <v>0</v>
          </cell>
          <cell r="Y110">
            <v>0</v>
          </cell>
          <cell r="AA110">
            <v>0</v>
          </cell>
          <cell r="AJ110">
            <v>0</v>
          </cell>
          <cell r="AN110">
            <v>0</v>
          </cell>
          <cell r="AR110">
            <v>0</v>
          </cell>
          <cell r="AV110">
            <v>0</v>
          </cell>
          <cell r="AZ110">
            <v>0</v>
          </cell>
        </row>
        <row r="111">
          <cell r="Q111">
            <v>0</v>
          </cell>
          <cell r="S111">
            <v>0</v>
          </cell>
          <cell r="U111">
            <v>0</v>
          </cell>
          <cell r="V111">
            <v>0</v>
          </cell>
          <cell r="W111">
            <v>0</v>
          </cell>
          <cell r="Y111">
            <v>0</v>
          </cell>
          <cell r="AA111">
            <v>0</v>
          </cell>
          <cell r="AJ111">
            <v>0</v>
          </cell>
          <cell r="AN111">
            <v>0</v>
          </cell>
          <cell r="AR111">
            <v>0</v>
          </cell>
          <cell r="AV111">
            <v>0</v>
          </cell>
          <cell r="AZ111">
            <v>0</v>
          </cell>
        </row>
        <row r="112">
          <cell r="Q112">
            <v>0</v>
          </cell>
          <cell r="S112">
            <v>0</v>
          </cell>
          <cell r="U112">
            <v>0</v>
          </cell>
          <cell r="V112">
            <v>0</v>
          </cell>
          <cell r="W112">
            <v>0</v>
          </cell>
          <cell r="Y112">
            <v>0</v>
          </cell>
          <cell r="AA112">
            <v>0</v>
          </cell>
          <cell r="AJ112">
            <v>0</v>
          </cell>
          <cell r="AN112">
            <v>0</v>
          </cell>
          <cell r="AR112">
            <v>0</v>
          </cell>
          <cell r="AV112">
            <v>0</v>
          </cell>
          <cell r="AZ112">
            <v>0</v>
          </cell>
        </row>
        <row r="113">
          <cell r="Q113">
            <v>7556.66</v>
          </cell>
          <cell r="S113">
            <v>7556.66</v>
          </cell>
          <cell r="U113">
            <v>7556.66</v>
          </cell>
          <cell r="V113">
            <v>7556.66</v>
          </cell>
          <cell r="W113">
            <v>7556.66</v>
          </cell>
          <cell r="Y113">
            <v>7556.66</v>
          </cell>
          <cell r="AA113">
            <v>2041.19</v>
          </cell>
          <cell r="AJ113">
            <v>11599.630416666667</v>
          </cell>
          <cell r="AN113">
            <v>9897.3270833333354</v>
          </cell>
          <cell r="AR113">
            <v>8195.0237500000021</v>
          </cell>
          <cell r="AV113">
            <v>6407.603750000002</v>
          </cell>
          <cell r="AZ113">
            <v>4569.1137500000013</v>
          </cell>
        </row>
        <row r="114">
          <cell r="Q114">
            <v>0</v>
          </cell>
          <cell r="S114">
            <v>0</v>
          </cell>
          <cell r="U114">
            <v>0</v>
          </cell>
          <cell r="V114">
            <v>0</v>
          </cell>
          <cell r="W114">
            <v>0</v>
          </cell>
          <cell r="Y114">
            <v>0</v>
          </cell>
          <cell r="AA114">
            <v>0</v>
          </cell>
          <cell r="AJ114">
            <v>0</v>
          </cell>
          <cell r="AN114">
            <v>0</v>
          </cell>
          <cell r="AR114">
            <v>0</v>
          </cell>
          <cell r="AV114">
            <v>0</v>
          </cell>
          <cell r="AZ114">
            <v>0</v>
          </cell>
        </row>
        <row r="115">
          <cell r="Q115">
            <v>0</v>
          </cell>
          <cell r="S115">
            <v>0</v>
          </cell>
          <cell r="U115">
            <v>0</v>
          </cell>
          <cell r="V115">
            <v>0</v>
          </cell>
          <cell r="W115">
            <v>0</v>
          </cell>
          <cell r="Y115">
            <v>0</v>
          </cell>
          <cell r="AA115">
            <v>0</v>
          </cell>
          <cell r="AJ115">
            <v>0</v>
          </cell>
          <cell r="AN115">
            <v>0</v>
          </cell>
          <cell r="AR115">
            <v>0</v>
          </cell>
          <cell r="AV115">
            <v>0</v>
          </cell>
          <cell r="AZ115">
            <v>0</v>
          </cell>
        </row>
        <row r="116">
          <cell r="Q116">
            <v>0</v>
          </cell>
          <cell r="S116">
            <v>0</v>
          </cell>
          <cell r="U116">
            <v>0</v>
          </cell>
          <cell r="V116">
            <v>0</v>
          </cell>
          <cell r="W116">
            <v>0</v>
          </cell>
          <cell r="Y116">
            <v>0</v>
          </cell>
          <cell r="AA116">
            <v>0</v>
          </cell>
          <cell r="AJ116">
            <v>0</v>
          </cell>
          <cell r="AN116">
            <v>0</v>
          </cell>
          <cell r="AR116">
            <v>0</v>
          </cell>
          <cell r="AV116">
            <v>0</v>
          </cell>
          <cell r="AZ116">
            <v>0</v>
          </cell>
        </row>
        <row r="117">
          <cell r="Q117">
            <v>0</v>
          </cell>
          <cell r="S117">
            <v>0</v>
          </cell>
          <cell r="U117">
            <v>0</v>
          </cell>
          <cell r="V117">
            <v>0</v>
          </cell>
          <cell r="W117">
            <v>0</v>
          </cell>
          <cell r="Y117">
            <v>0</v>
          </cell>
          <cell r="AA117">
            <v>0</v>
          </cell>
          <cell r="AJ117">
            <v>120225729.49166666</v>
          </cell>
          <cell r="AN117">
            <v>75933203.93249999</v>
          </cell>
          <cell r="AR117">
            <v>34073843.134999998</v>
          </cell>
          <cell r="AV117">
            <v>0</v>
          </cell>
          <cell r="AZ117">
            <v>0</v>
          </cell>
        </row>
        <row r="118">
          <cell r="Q118">
            <v>0</v>
          </cell>
          <cell r="S118">
            <v>0</v>
          </cell>
          <cell r="U118">
            <v>0</v>
          </cell>
          <cell r="V118">
            <v>0</v>
          </cell>
          <cell r="W118">
            <v>0</v>
          </cell>
          <cell r="Y118">
            <v>0</v>
          </cell>
          <cell r="AA118">
            <v>0</v>
          </cell>
          <cell r="AJ118">
            <v>0</v>
          </cell>
          <cell r="AN118">
            <v>0</v>
          </cell>
          <cell r="AR118">
            <v>0</v>
          </cell>
          <cell r="AV118">
            <v>0</v>
          </cell>
          <cell r="AZ118">
            <v>0</v>
          </cell>
        </row>
        <row r="119">
          <cell r="Q119">
            <v>0</v>
          </cell>
          <cell r="S119">
            <v>0</v>
          </cell>
          <cell r="U119">
            <v>0</v>
          </cell>
          <cell r="V119">
            <v>0</v>
          </cell>
          <cell r="W119">
            <v>0</v>
          </cell>
          <cell r="Y119">
            <v>0</v>
          </cell>
          <cell r="AA119">
            <v>0</v>
          </cell>
          <cell r="AJ119">
            <v>0</v>
          </cell>
          <cell r="AN119">
            <v>0</v>
          </cell>
          <cell r="AR119">
            <v>0</v>
          </cell>
          <cell r="AV119">
            <v>0</v>
          </cell>
          <cell r="AZ119">
            <v>0</v>
          </cell>
        </row>
        <row r="120">
          <cell r="Q120">
            <v>0</v>
          </cell>
          <cell r="S120">
            <v>0</v>
          </cell>
          <cell r="U120">
            <v>0</v>
          </cell>
          <cell r="V120">
            <v>0</v>
          </cell>
          <cell r="W120">
            <v>0</v>
          </cell>
          <cell r="Y120">
            <v>0</v>
          </cell>
          <cell r="AA120">
            <v>0</v>
          </cell>
          <cell r="AJ120">
            <v>0</v>
          </cell>
          <cell r="AN120">
            <v>0</v>
          </cell>
          <cell r="AR120">
            <v>0</v>
          </cell>
          <cell r="AV120">
            <v>0</v>
          </cell>
          <cell r="AZ120">
            <v>0</v>
          </cell>
        </row>
        <row r="121">
          <cell r="Q121">
            <v>0</v>
          </cell>
          <cell r="S121">
            <v>0</v>
          </cell>
          <cell r="U121">
            <v>0</v>
          </cell>
          <cell r="V121">
            <v>0</v>
          </cell>
          <cell r="W121">
            <v>0</v>
          </cell>
          <cell r="Y121">
            <v>0</v>
          </cell>
          <cell r="AA121">
            <v>0</v>
          </cell>
          <cell r="AJ121">
            <v>0</v>
          </cell>
          <cell r="AN121">
            <v>0</v>
          </cell>
          <cell r="AR121">
            <v>0</v>
          </cell>
          <cell r="AV121">
            <v>0</v>
          </cell>
          <cell r="AZ121">
            <v>0</v>
          </cell>
        </row>
        <row r="122">
          <cell r="Q122">
            <v>0</v>
          </cell>
          <cell r="S122">
            <v>0</v>
          </cell>
          <cell r="U122">
            <v>0</v>
          </cell>
          <cell r="V122">
            <v>0</v>
          </cell>
          <cell r="W122">
            <v>0</v>
          </cell>
          <cell r="Y122">
            <v>0</v>
          </cell>
          <cell r="AA122">
            <v>0</v>
          </cell>
          <cell r="AJ122">
            <v>0</v>
          </cell>
          <cell r="AN122">
            <v>0</v>
          </cell>
          <cell r="AR122">
            <v>0</v>
          </cell>
          <cell r="AV122">
            <v>0</v>
          </cell>
          <cell r="AZ122">
            <v>0</v>
          </cell>
        </row>
        <row r="123">
          <cell r="Q123">
            <v>0</v>
          </cell>
          <cell r="S123">
            <v>0</v>
          </cell>
          <cell r="U123">
            <v>0</v>
          </cell>
          <cell r="V123">
            <v>0</v>
          </cell>
          <cell r="W123">
            <v>0</v>
          </cell>
          <cell r="Y123">
            <v>0</v>
          </cell>
          <cell r="AA123">
            <v>0</v>
          </cell>
          <cell r="AJ123">
            <v>0</v>
          </cell>
          <cell r="AN123">
            <v>0</v>
          </cell>
          <cell r="AR123">
            <v>0</v>
          </cell>
          <cell r="AV123">
            <v>0</v>
          </cell>
          <cell r="AZ123">
            <v>0</v>
          </cell>
        </row>
        <row r="124">
          <cell r="Q124">
            <v>0</v>
          </cell>
          <cell r="S124">
            <v>0</v>
          </cell>
          <cell r="U124">
            <v>0</v>
          </cell>
          <cell r="V124">
            <v>0</v>
          </cell>
          <cell r="W124">
            <v>0</v>
          </cell>
          <cell r="Y124">
            <v>0</v>
          </cell>
          <cell r="AA124">
            <v>0</v>
          </cell>
          <cell r="AJ124">
            <v>0</v>
          </cell>
          <cell r="AN124">
            <v>0</v>
          </cell>
          <cell r="AR124">
            <v>0</v>
          </cell>
          <cell r="AV124">
            <v>0</v>
          </cell>
          <cell r="AZ124">
            <v>0</v>
          </cell>
        </row>
        <row r="125">
          <cell r="Q125">
            <v>30664.54</v>
          </cell>
          <cell r="S125">
            <v>33333.03</v>
          </cell>
          <cell r="U125">
            <v>35951.64</v>
          </cell>
          <cell r="V125">
            <v>45047.76</v>
          </cell>
          <cell r="W125">
            <v>59036.480000000003</v>
          </cell>
          <cell r="Y125">
            <v>139839.60999999999</v>
          </cell>
          <cell r="AA125">
            <v>149606.25</v>
          </cell>
          <cell r="AJ125">
            <v>202001.08624999996</v>
          </cell>
          <cell r="AN125">
            <v>158775.54041666668</v>
          </cell>
          <cell r="AR125">
            <v>117355.02</v>
          </cell>
          <cell r="AV125">
            <v>78901.60291666667</v>
          </cell>
          <cell r="AZ125">
            <v>73636.822500000024</v>
          </cell>
        </row>
        <row r="126">
          <cell r="Q126">
            <v>230200.63</v>
          </cell>
          <cell r="S126">
            <v>884028.37</v>
          </cell>
          <cell r="U126">
            <v>361987.33</v>
          </cell>
          <cell r="V126">
            <v>698611.46</v>
          </cell>
          <cell r="W126">
            <v>987145.77</v>
          </cell>
          <cell r="Y126">
            <v>1452299.59</v>
          </cell>
          <cell r="AA126">
            <v>679033.6</v>
          </cell>
          <cell r="AJ126">
            <v>952886.56541666656</v>
          </cell>
          <cell r="AN126">
            <v>737866.12250000006</v>
          </cell>
          <cell r="AR126">
            <v>798015.48083333333</v>
          </cell>
          <cell r="AV126">
            <v>911134.70000000007</v>
          </cell>
          <cell r="AZ126">
            <v>1048272.6566666666</v>
          </cell>
        </row>
        <row r="127">
          <cell r="Q127">
            <v>20430.099999999999</v>
          </cell>
          <cell r="S127">
            <v>7240.61</v>
          </cell>
          <cell r="U127">
            <v>17264.88</v>
          </cell>
          <cell r="V127">
            <v>16515.400000000001</v>
          </cell>
          <cell r="W127">
            <v>16155.03</v>
          </cell>
          <cell r="Y127">
            <v>16517.59</v>
          </cell>
          <cell r="AA127">
            <v>17024.05</v>
          </cell>
          <cell r="AJ127">
            <v>-204688.80416666667</v>
          </cell>
          <cell r="AN127">
            <v>15874.249999999998</v>
          </cell>
          <cell r="AR127">
            <v>16793.347916666669</v>
          </cell>
          <cell r="AV127">
            <v>15420.023333333333</v>
          </cell>
          <cell r="AZ127">
            <v>14101.696666666669</v>
          </cell>
        </row>
        <row r="128">
          <cell r="Q128">
            <v>0</v>
          </cell>
          <cell r="S128">
            <v>0</v>
          </cell>
          <cell r="U128">
            <v>0</v>
          </cell>
          <cell r="V128">
            <v>0</v>
          </cell>
          <cell r="W128">
            <v>0</v>
          </cell>
          <cell r="Y128">
            <v>0</v>
          </cell>
          <cell r="AA128">
            <v>0</v>
          </cell>
          <cell r="AJ128">
            <v>0</v>
          </cell>
          <cell r="AN128">
            <v>0</v>
          </cell>
          <cell r="AR128">
            <v>0</v>
          </cell>
          <cell r="AV128">
            <v>0</v>
          </cell>
          <cell r="AZ128">
            <v>0</v>
          </cell>
        </row>
        <row r="129">
          <cell r="Q129">
            <v>0</v>
          </cell>
          <cell r="S129">
            <v>0</v>
          </cell>
          <cell r="U129">
            <v>0</v>
          </cell>
          <cell r="V129">
            <v>0</v>
          </cell>
          <cell r="W129">
            <v>0</v>
          </cell>
          <cell r="Y129">
            <v>0</v>
          </cell>
          <cell r="AA129">
            <v>0</v>
          </cell>
          <cell r="AJ129">
            <v>0</v>
          </cell>
          <cell r="AN129">
            <v>0</v>
          </cell>
          <cell r="AR129">
            <v>0</v>
          </cell>
          <cell r="AV129">
            <v>0</v>
          </cell>
          <cell r="AZ129">
            <v>0</v>
          </cell>
        </row>
        <row r="130">
          <cell r="Q130">
            <v>0</v>
          </cell>
          <cell r="S130">
            <v>0</v>
          </cell>
          <cell r="U130">
            <v>0</v>
          </cell>
          <cell r="V130">
            <v>0</v>
          </cell>
          <cell r="W130">
            <v>0</v>
          </cell>
          <cell r="Y130">
            <v>0</v>
          </cell>
          <cell r="AA130">
            <v>0</v>
          </cell>
          <cell r="AJ130">
            <v>1461381.803333333</v>
          </cell>
          <cell r="AN130">
            <v>730690.96</v>
          </cell>
          <cell r="AR130">
            <v>0</v>
          </cell>
          <cell r="AV130">
            <v>0</v>
          </cell>
          <cell r="AZ130">
            <v>0</v>
          </cell>
        </row>
        <row r="131">
          <cell r="Q131">
            <v>0</v>
          </cell>
          <cell r="S131">
            <v>0</v>
          </cell>
          <cell r="U131">
            <v>0</v>
          </cell>
          <cell r="V131">
            <v>0</v>
          </cell>
          <cell r="W131">
            <v>0</v>
          </cell>
          <cell r="Y131">
            <v>0</v>
          </cell>
          <cell r="AA131">
            <v>0</v>
          </cell>
          <cell r="AJ131">
            <v>0</v>
          </cell>
          <cell r="AN131">
            <v>0</v>
          </cell>
          <cell r="AR131">
            <v>0</v>
          </cell>
          <cell r="AV131">
            <v>0</v>
          </cell>
          <cell r="AZ131">
            <v>0</v>
          </cell>
        </row>
        <row r="132">
          <cell r="Q132">
            <v>8312521.1600000001</v>
          </cell>
          <cell r="S132">
            <v>12631775.25</v>
          </cell>
          <cell r="U132">
            <v>13076930.800000001</v>
          </cell>
          <cell r="V132">
            <v>9811604.6099999994</v>
          </cell>
          <cell r="W132">
            <v>9114943.5299999993</v>
          </cell>
          <cell r="Y132">
            <v>6039258.04</v>
          </cell>
          <cell r="AA132">
            <v>5624014.7000000002</v>
          </cell>
          <cell r="AJ132">
            <v>9409494.5216666646</v>
          </cell>
          <cell r="AN132">
            <v>9570336.072916666</v>
          </cell>
          <cell r="AR132">
            <v>9533781.6941666659</v>
          </cell>
          <cell r="AV132">
            <v>9705793.8816666678</v>
          </cell>
          <cell r="AZ132">
            <v>9150256.6491666678</v>
          </cell>
        </row>
        <row r="133">
          <cell r="Q133">
            <v>0</v>
          </cell>
          <cell r="S133">
            <v>-20867</v>
          </cell>
          <cell r="U133">
            <v>0</v>
          </cell>
          <cell r="V133">
            <v>0</v>
          </cell>
          <cell r="W133">
            <v>0</v>
          </cell>
          <cell r="Y133">
            <v>173094.36</v>
          </cell>
          <cell r="AA133">
            <v>-9722.91</v>
          </cell>
          <cell r="AJ133">
            <v>14997.707499999999</v>
          </cell>
          <cell r="AN133">
            <v>13258.797499999995</v>
          </cell>
          <cell r="AR133">
            <v>2587.6341666666631</v>
          </cell>
          <cell r="AV133">
            <v>43810.874166666668</v>
          </cell>
          <cell r="AZ133">
            <v>45571.427499999991</v>
          </cell>
        </row>
        <row r="134">
          <cell r="Q134">
            <v>1928011.44</v>
          </cell>
          <cell r="S134">
            <v>1623415.99</v>
          </cell>
          <cell r="U134">
            <v>2357686.73</v>
          </cell>
          <cell r="V134">
            <v>1622508.29</v>
          </cell>
          <cell r="W134">
            <v>2329383.0299999998</v>
          </cell>
          <cell r="Y134">
            <v>1485702.44</v>
          </cell>
          <cell r="AA134">
            <v>1724883.34</v>
          </cell>
          <cell r="AJ134">
            <v>1468474.4000000001</v>
          </cell>
          <cell r="AN134">
            <v>1867150.2333333336</v>
          </cell>
          <cell r="AR134">
            <v>1943524.0674999999</v>
          </cell>
          <cell r="AV134">
            <v>3012015.0383333326</v>
          </cell>
          <cell r="AZ134">
            <v>5386417.1408333341</v>
          </cell>
        </row>
        <row r="135">
          <cell r="Q135">
            <v>781337.92</v>
          </cell>
          <cell r="S135">
            <v>800320.63</v>
          </cell>
          <cell r="U135">
            <v>909674.57</v>
          </cell>
          <cell r="V135">
            <v>1225053.55</v>
          </cell>
          <cell r="W135">
            <v>-245933.44</v>
          </cell>
          <cell r="Y135">
            <v>595934.69999999995</v>
          </cell>
          <cell r="AA135">
            <v>379886.97</v>
          </cell>
          <cell r="AJ135">
            <v>843492.26541666652</v>
          </cell>
          <cell r="AN135">
            <v>809677.96458333312</v>
          </cell>
          <cell r="AR135">
            <v>774894.75583333336</v>
          </cell>
          <cell r="AV135">
            <v>680083.18791666662</v>
          </cell>
          <cell r="AZ135">
            <v>598616.45041666669</v>
          </cell>
        </row>
        <row r="136">
          <cell r="Q136">
            <v>0</v>
          </cell>
          <cell r="S136">
            <v>0</v>
          </cell>
          <cell r="U136">
            <v>0</v>
          </cell>
          <cell r="V136">
            <v>0</v>
          </cell>
          <cell r="W136">
            <v>0</v>
          </cell>
          <cell r="Y136">
            <v>0</v>
          </cell>
          <cell r="AA136">
            <v>0</v>
          </cell>
          <cell r="AJ136">
            <v>0</v>
          </cell>
          <cell r="AN136">
            <v>0</v>
          </cell>
          <cell r="AR136">
            <v>0</v>
          </cell>
          <cell r="AV136">
            <v>0</v>
          </cell>
          <cell r="AZ136">
            <v>0</v>
          </cell>
        </row>
        <row r="137">
          <cell r="Q137">
            <v>0</v>
          </cell>
          <cell r="S137">
            <v>0</v>
          </cell>
          <cell r="U137">
            <v>0</v>
          </cell>
          <cell r="V137">
            <v>0</v>
          </cell>
          <cell r="W137">
            <v>0</v>
          </cell>
          <cell r="Y137">
            <v>0</v>
          </cell>
          <cell r="AA137">
            <v>0</v>
          </cell>
          <cell r="AJ137">
            <v>0</v>
          </cell>
          <cell r="AN137">
            <v>0</v>
          </cell>
          <cell r="AR137">
            <v>0</v>
          </cell>
          <cell r="AV137">
            <v>0</v>
          </cell>
          <cell r="AZ137">
            <v>0</v>
          </cell>
        </row>
        <row r="138">
          <cell r="Q138">
            <v>54.1</v>
          </cell>
          <cell r="S138">
            <v>-40.96</v>
          </cell>
          <cell r="U138">
            <v>1588.57</v>
          </cell>
          <cell r="V138">
            <v>331.63</v>
          </cell>
          <cell r="W138">
            <v>4959.42</v>
          </cell>
          <cell r="Y138">
            <v>4320.7700000000004</v>
          </cell>
          <cell r="AA138">
            <v>0</v>
          </cell>
          <cell r="AJ138">
            <v>606.69541666666657</v>
          </cell>
          <cell r="AN138">
            <v>629.00625000000002</v>
          </cell>
          <cell r="AR138">
            <v>1034.6083333333333</v>
          </cell>
          <cell r="AV138">
            <v>1007.7533333333332</v>
          </cell>
          <cell r="AZ138">
            <v>922.32625000000007</v>
          </cell>
        </row>
        <row r="139">
          <cell r="Q139">
            <v>0</v>
          </cell>
          <cell r="S139">
            <v>0</v>
          </cell>
          <cell r="U139">
            <v>0</v>
          </cell>
          <cell r="V139">
            <v>0</v>
          </cell>
          <cell r="W139">
            <v>0</v>
          </cell>
          <cell r="Y139">
            <v>0</v>
          </cell>
          <cell r="AA139">
            <v>0</v>
          </cell>
          <cell r="AJ139">
            <v>45216.795000000006</v>
          </cell>
          <cell r="AN139">
            <v>45216.795000000006</v>
          </cell>
          <cell r="AR139">
            <v>10364.275833333333</v>
          </cell>
          <cell r="AV139">
            <v>0</v>
          </cell>
          <cell r="AZ139">
            <v>0</v>
          </cell>
        </row>
        <row r="140">
          <cell r="Q140">
            <v>12299.23</v>
          </cell>
          <cell r="S140">
            <v>399.5</v>
          </cell>
          <cell r="U140">
            <v>-3257.28</v>
          </cell>
          <cell r="V140">
            <v>7425.92</v>
          </cell>
          <cell r="W140">
            <v>-466.28</v>
          </cell>
          <cell r="Y140">
            <v>-194.56</v>
          </cell>
          <cell r="AA140">
            <v>3278.27</v>
          </cell>
          <cell r="AJ140">
            <v>-12450.414583333337</v>
          </cell>
          <cell r="AN140">
            <v>-18202.108333333334</v>
          </cell>
          <cell r="AR140">
            <v>-23183.015833333338</v>
          </cell>
          <cell r="AV140">
            <v>1615.7245833333334</v>
          </cell>
          <cell r="AZ140">
            <v>140.73666666666659</v>
          </cell>
        </row>
        <row r="141">
          <cell r="Q141">
            <v>3465.18</v>
          </cell>
          <cell r="S141">
            <v>-2234.25</v>
          </cell>
          <cell r="U141">
            <v>-4425.43</v>
          </cell>
          <cell r="V141">
            <v>-545.91999999999996</v>
          </cell>
          <cell r="W141">
            <v>-2817055.73</v>
          </cell>
          <cell r="Y141">
            <v>-4535.71</v>
          </cell>
          <cell r="AA141">
            <v>-294.02</v>
          </cell>
          <cell r="AJ141">
            <v>-8562.4</v>
          </cell>
          <cell r="AN141">
            <v>-6039.0912500000004</v>
          </cell>
          <cell r="AR141">
            <v>-238983.63791666666</v>
          </cell>
          <cell r="AV141">
            <v>-235657.41708333333</v>
          </cell>
          <cell r="AZ141">
            <v>-238930.35541666663</v>
          </cell>
        </row>
        <row r="142">
          <cell r="Q142">
            <v>0</v>
          </cell>
          <cell r="S142">
            <v>0</v>
          </cell>
          <cell r="U142">
            <v>0</v>
          </cell>
          <cell r="V142">
            <v>0</v>
          </cell>
          <cell r="W142">
            <v>0</v>
          </cell>
          <cell r="Y142">
            <v>0</v>
          </cell>
          <cell r="AA142">
            <v>0</v>
          </cell>
          <cell r="AJ142">
            <v>0</v>
          </cell>
          <cell r="AN142">
            <v>0</v>
          </cell>
          <cell r="AR142">
            <v>0</v>
          </cell>
          <cell r="AV142">
            <v>0</v>
          </cell>
          <cell r="AZ142">
            <v>0</v>
          </cell>
        </row>
        <row r="143">
          <cell r="Q143">
            <v>-7287084.5199999996</v>
          </cell>
          <cell r="S143">
            <v>-6412744.8399999999</v>
          </cell>
          <cell r="U143">
            <v>-33832390.560000002</v>
          </cell>
          <cell r="V143">
            <v>-15136569.130000001</v>
          </cell>
          <cell r="W143">
            <v>-4760648.8899999997</v>
          </cell>
          <cell r="Y143">
            <v>-4604507.87</v>
          </cell>
          <cell r="AA143">
            <v>-29125867.59</v>
          </cell>
          <cell r="AJ143">
            <v>-11010148.284999998</v>
          </cell>
          <cell r="AN143">
            <v>-10660073.790416667</v>
          </cell>
          <cell r="AR143">
            <v>-11304963.712083334</v>
          </cell>
          <cell r="AV143">
            <v>-13104490.772500001</v>
          </cell>
          <cell r="AZ143">
            <v>-14222877.63833333</v>
          </cell>
        </row>
        <row r="144">
          <cell r="Q144">
            <v>-850240.57</v>
          </cell>
          <cell r="S144">
            <v>-1055092.53</v>
          </cell>
          <cell r="U144">
            <v>-1080440.06</v>
          </cell>
          <cell r="V144">
            <v>-956440.7</v>
          </cell>
          <cell r="W144">
            <v>-1344553.14</v>
          </cell>
          <cell r="Y144">
            <v>-1153144.6200000001</v>
          </cell>
          <cell r="AA144">
            <v>-1064071.74</v>
          </cell>
          <cell r="AJ144">
            <v>-1170773.2141666666</v>
          </cell>
          <cell r="AN144">
            <v>-1107069.1054166667</v>
          </cell>
          <cell r="AR144">
            <v>-1044792.4254166667</v>
          </cell>
          <cell r="AV144">
            <v>-1079742.5174999998</v>
          </cell>
          <cell r="AZ144">
            <v>-1089779.3375000001</v>
          </cell>
        </row>
        <row r="145">
          <cell r="Q145">
            <v>0</v>
          </cell>
          <cell r="S145">
            <v>0</v>
          </cell>
          <cell r="U145">
            <v>0</v>
          </cell>
          <cell r="V145">
            <v>0</v>
          </cell>
          <cell r="W145">
            <v>0</v>
          </cell>
          <cell r="Y145">
            <v>0</v>
          </cell>
          <cell r="AA145">
            <v>0</v>
          </cell>
          <cell r="AJ145">
            <v>-103344.08166666667</v>
          </cell>
          <cell r="AN145">
            <v>-103344.08166666667</v>
          </cell>
          <cell r="AR145">
            <v>-105658.04166666667</v>
          </cell>
          <cell r="AV145">
            <v>-101634.3575</v>
          </cell>
          <cell r="AZ145">
            <v>-101566.02250000001</v>
          </cell>
        </row>
        <row r="146">
          <cell r="Q146">
            <v>664113.85</v>
          </cell>
          <cell r="S146">
            <v>1056858.71</v>
          </cell>
          <cell r="U146">
            <v>3131366.29</v>
          </cell>
          <cell r="V146">
            <v>14115946.25</v>
          </cell>
          <cell r="W146">
            <v>324636.11</v>
          </cell>
          <cell r="Y146">
            <v>0</v>
          </cell>
          <cell r="AA146">
            <v>0</v>
          </cell>
          <cell r="AJ146">
            <v>513238.63291666657</v>
          </cell>
          <cell r="AN146">
            <v>717093.50749999995</v>
          </cell>
          <cell r="AR146">
            <v>1901602.0383333331</v>
          </cell>
          <cell r="AV146">
            <v>1742047.70625</v>
          </cell>
          <cell r="AZ146">
            <v>1335319.2170833333</v>
          </cell>
        </row>
        <row r="147">
          <cell r="Q147">
            <v>178621.09</v>
          </cell>
          <cell r="S147">
            <v>323296.15999999997</v>
          </cell>
          <cell r="U147">
            <v>249000</v>
          </cell>
          <cell r="V147">
            <v>289805.52</v>
          </cell>
          <cell r="W147">
            <v>212891.99</v>
          </cell>
          <cell r="Y147">
            <v>491577.92</v>
          </cell>
          <cell r="AA147">
            <v>799.82</v>
          </cell>
          <cell r="AJ147">
            <v>15133.890416666667</v>
          </cell>
          <cell r="AN147">
            <v>112510.70124999998</v>
          </cell>
          <cell r="AR147">
            <v>210784.88499999998</v>
          </cell>
          <cell r="AV147">
            <v>216805.23958333328</v>
          </cell>
          <cell r="AZ147">
            <v>119408.84333333334</v>
          </cell>
        </row>
        <row r="148">
          <cell r="Q148">
            <v>32556.53</v>
          </cell>
          <cell r="S148">
            <v>-40252.53</v>
          </cell>
          <cell r="U148">
            <v>929.45</v>
          </cell>
          <cell r="V148">
            <v>15226.39</v>
          </cell>
          <cell r="W148">
            <v>21407.4</v>
          </cell>
          <cell r="Y148">
            <v>44237.9</v>
          </cell>
          <cell r="AA148">
            <v>30194.57</v>
          </cell>
          <cell r="AJ148">
            <v>31171.607083333336</v>
          </cell>
          <cell r="AN148">
            <v>21066.017083333336</v>
          </cell>
          <cell r="AR148">
            <v>19846.97625</v>
          </cell>
          <cell r="AV148">
            <v>18478.697916666668</v>
          </cell>
          <cell r="AZ148">
            <v>16166.213750000001</v>
          </cell>
        </row>
        <row r="149">
          <cell r="Y149">
            <v>0</v>
          </cell>
          <cell r="AA149">
            <v>595801.48</v>
          </cell>
          <cell r="AJ149">
            <v>0</v>
          </cell>
          <cell r="AN149">
            <v>0</v>
          </cell>
          <cell r="AR149">
            <v>0</v>
          </cell>
          <cell r="AV149">
            <v>185189.15625</v>
          </cell>
          <cell r="AZ149">
            <v>548986.52625</v>
          </cell>
        </row>
        <row r="150">
          <cell r="U150">
            <v>-2401720.16</v>
          </cell>
          <cell r="V150">
            <v>-13352828.77</v>
          </cell>
          <cell r="W150">
            <v>353882.56</v>
          </cell>
          <cell r="Y150">
            <v>317173.11</v>
          </cell>
          <cell r="AA150">
            <v>375188.24</v>
          </cell>
          <cell r="AJ150">
            <v>0</v>
          </cell>
          <cell r="AN150">
            <v>-100071.67333333334</v>
          </cell>
          <cell r="AR150">
            <v>-1239877.5862499999</v>
          </cell>
          <cell r="AV150">
            <v>-1100529.0545833334</v>
          </cell>
          <cell r="AZ150">
            <v>-778688.36458333337</v>
          </cell>
        </row>
        <row r="151">
          <cell r="U151">
            <v>0</v>
          </cell>
          <cell r="V151">
            <v>0</v>
          </cell>
          <cell r="W151">
            <v>0</v>
          </cell>
          <cell r="Y151">
            <v>0</v>
          </cell>
          <cell r="AA151">
            <v>0</v>
          </cell>
          <cell r="AJ151">
            <v>0</v>
          </cell>
          <cell r="AN151">
            <v>0</v>
          </cell>
          <cell r="AR151">
            <v>0</v>
          </cell>
          <cell r="AV151">
            <v>0</v>
          </cell>
          <cell r="AZ151">
            <v>0</v>
          </cell>
        </row>
        <row r="152">
          <cell r="Q152">
            <v>0</v>
          </cell>
          <cell r="S152">
            <v>0</v>
          </cell>
          <cell r="U152">
            <v>0</v>
          </cell>
          <cell r="V152">
            <v>0</v>
          </cell>
          <cell r="W152">
            <v>0</v>
          </cell>
          <cell r="Y152">
            <v>0</v>
          </cell>
          <cell r="AA152">
            <v>0</v>
          </cell>
          <cell r="AJ152">
            <v>0</v>
          </cell>
          <cell r="AN152">
            <v>0</v>
          </cell>
          <cell r="AR152">
            <v>0</v>
          </cell>
          <cell r="AV152">
            <v>0</v>
          </cell>
          <cell r="AZ152">
            <v>0</v>
          </cell>
        </row>
        <row r="153">
          <cell r="Q153">
            <v>0</v>
          </cell>
          <cell r="S153">
            <v>0</v>
          </cell>
          <cell r="U153">
            <v>0</v>
          </cell>
          <cell r="V153">
            <v>0</v>
          </cell>
          <cell r="W153">
            <v>0</v>
          </cell>
          <cell r="Y153">
            <v>0</v>
          </cell>
          <cell r="AA153">
            <v>0</v>
          </cell>
          <cell r="AJ153">
            <v>0</v>
          </cell>
          <cell r="AN153">
            <v>0</v>
          </cell>
          <cell r="AR153">
            <v>0</v>
          </cell>
          <cell r="AV153">
            <v>0</v>
          </cell>
          <cell r="AZ153">
            <v>0</v>
          </cell>
        </row>
        <row r="154">
          <cell r="Q154">
            <v>209156.53</v>
          </cell>
          <cell r="S154">
            <v>755998.95</v>
          </cell>
          <cell r="U154">
            <v>294420.3</v>
          </cell>
          <cell r="V154">
            <v>325503.94</v>
          </cell>
          <cell r="W154">
            <v>153188.81</v>
          </cell>
          <cell r="Y154">
            <v>213780.58</v>
          </cell>
          <cell r="AA154">
            <v>177914.57</v>
          </cell>
          <cell r="AJ154">
            <v>262728.11249999999</v>
          </cell>
          <cell r="AN154">
            <v>301305.4916666667</v>
          </cell>
          <cell r="AR154">
            <v>253894.90083333335</v>
          </cell>
          <cell r="AV154">
            <v>288173.96249999997</v>
          </cell>
          <cell r="AZ154">
            <v>271217.00291666668</v>
          </cell>
        </row>
        <row r="155">
          <cell r="Q155">
            <v>0</v>
          </cell>
          <cell r="S155">
            <v>0</v>
          </cell>
          <cell r="U155">
            <v>0</v>
          </cell>
          <cell r="V155">
            <v>0</v>
          </cell>
          <cell r="W155">
            <v>0</v>
          </cell>
          <cell r="Y155">
            <v>0</v>
          </cell>
          <cell r="AA155">
            <v>0</v>
          </cell>
          <cell r="AJ155">
            <v>0</v>
          </cell>
          <cell r="AN155">
            <v>0</v>
          </cell>
          <cell r="AR155">
            <v>0</v>
          </cell>
          <cell r="AV155">
            <v>0</v>
          </cell>
          <cell r="AZ155">
            <v>0</v>
          </cell>
        </row>
        <row r="156">
          <cell r="Q156">
            <v>0</v>
          </cell>
          <cell r="S156">
            <v>0</v>
          </cell>
          <cell r="U156">
            <v>0</v>
          </cell>
          <cell r="V156">
            <v>0</v>
          </cell>
          <cell r="W156">
            <v>0</v>
          </cell>
          <cell r="Y156">
            <v>0</v>
          </cell>
          <cell r="AA156">
            <v>0</v>
          </cell>
          <cell r="AJ156">
            <v>0</v>
          </cell>
          <cell r="AN156">
            <v>0</v>
          </cell>
          <cell r="AR156">
            <v>0</v>
          </cell>
          <cell r="AV156">
            <v>0</v>
          </cell>
          <cell r="AZ156">
            <v>0</v>
          </cell>
        </row>
        <row r="157">
          <cell r="Q157">
            <v>435367</v>
          </cell>
          <cell r="S157">
            <v>435367</v>
          </cell>
          <cell r="U157">
            <v>1551367</v>
          </cell>
          <cell r="V157">
            <v>1551367</v>
          </cell>
          <cell r="W157">
            <v>1551367</v>
          </cell>
          <cell r="Y157">
            <v>435367</v>
          </cell>
          <cell r="AA157">
            <v>435367</v>
          </cell>
          <cell r="AJ157">
            <v>414533.66666666669</v>
          </cell>
          <cell r="AN157">
            <v>574867</v>
          </cell>
          <cell r="AR157">
            <v>900367</v>
          </cell>
          <cell r="AV157">
            <v>900408.66666666663</v>
          </cell>
          <cell r="AZ157">
            <v>762492</v>
          </cell>
        </row>
        <row r="158">
          <cell r="Q158">
            <v>-435367</v>
          </cell>
          <cell r="S158">
            <v>-435367</v>
          </cell>
          <cell r="U158">
            <v>-1551367</v>
          </cell>
          <cell r="V158">
            <v>-1551367</v>
          </cell>
          <cell r="W158">
            <v>-1551367</v>
          </cell>
          <cell r="Y158">
            <v>-435367</v>
          </cell>
          <cell r="AA158">
            <v>-435367</v>
          </cell>
          <cell r="AJ158">
            <v>-414533.66666666669</v>
          </cell>
          <cell r="AN158">
            <v>-574867</v>
          </cell>
          <cell r="AR158">
            <v>-900367</v>
          </cell>
          <cell r="AV158">
            <v>-900408.66666666663</v>
          </cell>
          <cell r="AZ158">
            <v>-762492</v>
          </cell>
        </row>
        <row r="159">
          <cell r="Q159">
            <v>0</v>
          </cell>
          <cell r="S159">
            <v>0</v>
          </cell>
          <cell r="U159">
            <v>0</v>
          </cell>
          <cell r="V159">
            <v>0</v>
          </cell>
          <cell r="W159">
            <v>0</v>
          </cell>
          <cell r="Y159">
            <v>0</v>
          </cell>
          <cell r="AA159">
            <v>0</v>
          </cell>
          <cell r="AJ159">
            <v>144400</v>
          </cell>
          <cell r="AN159">
            <v>83600</v>
          </cell>
          <cell r="AR159">
            <v>22800</v>
          </cell>
          <cell r="AV159">
            <v>0</v>
          </cell>
          <cell r="AZ159">
            <v>0</v>
          </cell>
        </row>
        <row r="160">
          <cell r="Q160">
            <v>0</v>
          </cell>
          <cell r="S160">
            <v>0</v>
          </cell>
          <cell r="U160">
            <v>0</v>
          </cell>
          <cell r="V160">
            <v>0</v>
          </cell>
          <cell r="W160">
            <v>0</v>
          </cell>
          <cell r="Y160">
            <v>0</v>
          </cell>
          <cell r="AA160">
            <v>0</v>
          </cell>
          <cell r="AJ160">
            <v>0</v>
          </cell>
          <cell r="AN160">
            <v>0</v>
          </cell>
          <cell r="AR160">
            <v>0</v>
          </cell>
          <cell r="AV160">
            <v>0</v>
          </cell>
          <cell r="AZ160">
            <v>0</v>
          </cell>
        </row>
        <row r="161">
          <cell r="Q161">
            <v>8512</v>
          </cell>
          <cell r="S161">
            <v>8512</v>
          </cell>
          <cell r="U161">
            <v>0</v>
          </cell>
          <cell r="V161">
            <v>0</v>
          </cell>
          <cell r="W161">
            <v>0</v>
          </cell>
          <cell r="Y161">
            <v>0</v>
          </cell>
          <cell r="AA161">
            <v>0</v>
          </cell>
          <cell r="AJ161">
            <v>46012</v>
          </cell>
          <cell r="AN161">
            <v>24948</v>
          </cell>
          <cell r="AR161">
            <v>4610.666666666667</v>
          </cell>
          <cell r="AV161">
            <v>1773.3333333333333</v>
          </cell>
          <cell r="AZ161">
            <v>0</v>
          </cell>
        </row>
        <row r="162">
          <cell r="Q162">
            <v>0</v>
          </cell>
          <cell r="S162">
            <v>0</v>
          </cell>
          <cell r="U162">
            <v>0</v>
          </cell>
          <cell r="V162">
            <v>0</v>
          </cell>
          <cell r="W162">
            <v>0</v>
          </cell>
          <cell r="Y162">
            <v>0</v>
          </cell>
          <cell r="AA162">
            <v>0</v>
          </cell>
          <cell r="AJ162">
            <v>0</v>
          </cell>
          <cell r="AN162">
            <v>0</v>
          </cell>
          <cell r="AR162">
            <v>0</v>
          </cell>
          <cell r="AV162">
            <v>0</v>
          </cell>
          <cell r="AZ162">
            <v>0</v>
          </cell>
        </row>
        <row r="163">
          <cell r="Q163">
            <v>0</v>
          </cell>
          <cell r="S163">
            <v>0</v>
          </cell>
          <cell r="U163">
            <v>0</v>
          </cell>
          <cell r="V163">
            <v>0</v>
          </cell>
          <cell r="W163">
            <v>0</v>
          </cell>
          <cell r="Y163">
            <v>0</v>
          </cell>
          <cell r="AA163">
            <v>0</v>
          </cell>
          <cell r="AJ163">
            <v>36885.333333333336</v>
          </cell>
          <cell r="AN163">
            <v>14186.666666666666</v>
          </cell>
          <cell r="AR163">
            <v>0</v>
          </cell>
          <cell r="AV163">
            <v>0</v>
          </cell>
          <cell r="AZ163">
            <v>0</v>
          </cell>
        </row>
        <row r="164">
          <cell r="Q164">
            <v>4188093</v>
          </cell>
          <cell r="S164">
            <v>4196422.41</v>
          </cell>
          <cell r="U164">
            <v>3377938.23</v>
          </cell>
          <cell r="V164">
            <v>3346485.29</v>
          </cell>
          <cell r="W164">
            <v>3449840.06</v>
          </cell>
          <cell r="Y164">
            <v>3382260.03</v>
          </cell>
          <cell r="AA164">
            <v>3313529.66</v>
          </cell>
          <cell r="AJ164">
            <v>3709137.8849999998</v>
          </cell>
          <cell r="AN164">
            <v>3863908.3504166664</v>
          </cell>
          <cell r="AR164">
            <v>3797870.2512500007</v>
          </cell>
          <cell r="AV164">
            <v>3535145.8045833334</v>
          </cell>
          <cell r="AZ164">
            <v>2603277.4979166668</v>
          </cell>
        </row>
        <row r="165">
          <cell r="Q165">
            <v>0</v>
          </cell>
          <cell r="S165">
            <v>0</v>
          </cell>
          <cell r="U165">
            <v>0</v>
          </cell>
          <cell r="V165">
            <v>0</v>
          </cell>
          <cell r="W165">
            <v>0</v>
          </cell>
          <cell r="Y165">
            <v>0</v>
          </cell>
          <cell r="AA165">
            <v>0</v>
          </cell>
          <cell r="AJ165">
            <v>56066.666666666664</v>
          </cell>
          <cell r="AN165">
            <v>22750</v>
          </cell>
          <cell r="AR165">
            <v>416.66666666666669</v>
          </cell>
          <cell r="AV165">
            <v>0</v>
          </cell>
          <cell r="AZ165">
            <v>0</v>
          </cell>
        </row>
        <row r="166">
          <cell r="Q166">
            <v>0</v>
          </cell>
          <cell r="S166">
            <v>0</v>
          </cell>
          <cell r="U166">
            <v>0</v>
          </cell>
          <cell r="V166">
            <v>0</v>
          </cell>
          <cell r="W166">
            <v>0</v>
          </cell>
          <cell r="Y166">
            <v>0</v>
          </cell>
          <cell r="AA166">
            <v>0</v>
          </cell>
          <cell r="AJ166">
            <v>16578.022500000003</v>
          </cell>
          <cell r="AN166">
            <v>6376.1625000000013</v>
          </cell>
          <cell r="AR166">
            <v>0</v>
          </cell>
          <cell r="AV166">
            <v>0</v>
          </cell>
          <cell r="AZ166">
            <v>0</v>
          </cell>
        </row>
        <row r="167">
          <cell r="Q167">
            <v>0</v>
          </cell>
          <cell r="S167">
            <v>0</v>
          </cell>
          <cell r="U167">
            <v>0</v>
          </cell>
          <cell r="V167">
            <v>0</v>
          </cell>
          <cell r="W167">
            <v>0</v>
          </cell>
          <cell r="Y167">
            <v>0</v>
          </cell>
          <cell r="AA167">
            <v>0</v>
          </cell>
          <cell r="AJ167">
            <v>14166.666666666666</v>
          </cell>
          <cell r="AN167">
            <v>7500</v>
          </cell>
          <cell r="AR167">
            <v>833.33333333333337</v>
          </cell>
          <cell r="AV167">
            <v>0</v>
          </cell>
          <cell r="AZ167">
            <v>0</v>
          </cell>
        </row>
        <row r="168">
          <cell r="Q168">
            <v>0</v>
          </cell>
          <cell r="S168">
            <v>0</v>
          </cell>
          <cell r="U168">
            <v>0</v>
          </cell>
          <cell r="V168">
            <v>0</v>
          </cell>
          <cell r="W168">
            <v>0</v>
          </cell>
          <cell r="Y168">
            <v>0</v>
          </cell>
          <cell r="AA168">
            <v>0</v>
          </cell>
          <cell r="AJ168">
            <v>24710.798749999998</v>
          </cell>
          <cell r="AN168">
            <v>6739.3087500000001</v>
          </cell>
          <cell r="AR168">
            <v>0</v>
          </cell>
          <cell r="AV168">
            <v>0</v>
          </cell>
          <cell r="AZ168">
            <v>0</v>
          </cell>
        </row>
        <row r="169">
          <cell r="Q169">
            <v>298949</v>
          </cell>
          <cell r="S169">
            <v>298949</v>
          </cell>
          <cell r="U169">
            <v>263903</v>
          </cell>
          <cell r="V169">
            <v>263903</v>
          </cell>
          <cell r="W169">
            <v>263903</v>
          </cell>
          <cell r="Y169">
            <v>263903</v>
          </cell>
          <cell r="AA169">
            <v>263903</v>
          </cell>
          <cell r="AJ169">
            <v>151196.45833333334</v>
          </cell>
          <cell r="AN169">
            <v>241671.79166666666</v>
          </cell>
          <cell r="AR169">
            <v>282886.25</v>
          </cell>
          <cell r="AV169">
            <v>242335.54416666666</v>
          </cell>
          <cell r="AZ169">
            <v>150399.96083333335</v>
          </cell>
        </row>
        <row r="170">
          <cell r="W170">
            <v>150447.59</v>
          </cell>
          <cell r="Y170">
            <v>120499.06</v>
          </cell>
          <cell r="AA170">
            <v>64245.63</v>
          </cell>
          <cell r="AJ170">
            <v>0</v>
          </cell>
          <cell r="AN170">
            <v>0</v>
          </cell>
          <cell r="AR170">
            <v>27599.478333333333</v>
          </cell>
          <cell r="AV170">
            <v>51270.756249999999</v>
          </cell>
          <cell r="AZ170">
            <v>71988.489166666681</v>
          </cell>
        </row>
        <row r="171">
          <cell r="Q171">
            <v>778800</v>
          </cell>
          <cell r="S171">
            <v>778800</v>
          </cell>
          <cell r="U171">
            <v>454300</v>
          </cell>
          <cell r="V171">
            <v>454300</v>
          </cell>
          <cell r="W171">
            <v>519200</v>
          </cell>
          <cell r="Y171">
            <v>778800</v>
          </cell>
          <cell r="AA171">
            <v>803800</v>
          </cell>
          <cell r="AJ171">
            <v>778800</v>
          </cell>
          <cell r="AN171">
            <v>738237.5</v>
          </cell>
          <cell r="AR171">
            <v>676041.66666666663</v>
          </cell>
          <cell r="AV171">
            <v>683333.33333333337</v>
          </cell>
          <cell r="AZ171">
            <v>729525</v>
          </cell>
        </row>
        <row r="172">
          <cell r="Q172">
            <v>92000</v>
          </cell>
          <cell r="S172">
            <v>92000</v>
          </cell>
          <cell r="U172">
            <v>92000</v>
          </cell>
          <cell r="V172">
            <v>0</v>
          </cell>
          <cell r="W172">
            <v>0</v>
          </cell>
          <cell r="Y172">
            <v>0</v>
          </cell>
          <cell r="AA172">
            <v>0</v>
          </cell>
          <cell r="AJ172">
            <v>88166.666666666672</v>
          </cell>
          <cell r="AN172">
            <v>92000</v>
          </cell>
          <cell r="AR172">
            <v>65166.666666666664</v>
          </cell>
          <cell r="AV172">
            <v>34500</v>
          </cell>
          <cell r="AZ172">
            <v>3833.3333333333335</v>
          </cell>
        </row>
        <row r="173">
          <cell r="Q173">
            <v>12243257.460000001</v>
          </cell>
          <cell r="S173">
            <v>12243257.460000001</v>
          </cell>
          <cell r="U173">
            <v>10447371.48</v>
          </cell>
          <cell r="V173">
            <v>10447371.48</v>
          </cell>
          <cell r="W173">
            <v>10447371.48</v>
          </cell>
          <cell r="Y173">
            <v>12671951.91</v>
          </cell>
          <cell r="AA173">
            <v>12671951.91</v>
          </cell>
          <cell r="AJ173">
            <v>6626958.8850000007</v>
          </cell>
          <cell r="AN173">
            <v>10483946.122500001</v>
          </cell>
          <cell r="AR173">
            <v>11512897.991250003</v>
          </cell>
          <cell r="AV173">
            <v>11656119.21875</v>
          </cell>
          <cell r="AZ173">
            <v>12023115.95125</v>
          </cell>
        </row>
        <row r="174">
          <cell r="Q174">
            <v>389400</v>
          </cell>
          <cell r="S174">
            <v>389400</v>
          </cell>
          <cell r="U174">
            <v>389400</v>
          </cell>
          <cell r="V174">
            <v>389400</v>
          </cell>
          <cell r="W174">
            <v>0</v>
          </cell>
          <cell r="Y174">
            <v>0</v>
          </cell>
          <cell r="AA174">
            <v>0</v>
          </cell>
          <cell r="AJ174">
            <v>113575</v>
          </cell>
          <cell r="AN174">
            <v>243375</v>
          </cell>
          <cell r="AR174">
            <v>292050</v>
          </cell>
          <cell r="AV174">
            <v>178475</v>
          </cell>
          <cell r="AZ174">
            <v>48675</v>
          </cell>
        </row>
        <row r="175">
          <cell r="Q175">
            <v>80000</v>
          </cell>
          <cell r="S175">
            <v>80000</v>
          </cell>
          <cell r="U175">
            <v>80000</v>
          </cell>
          <cell r="V175">
            <v>80000</v>
          </cell>
          <cell r="W175">
            <v>80000</v>
          </cell>
          <cell r="Y175">
            <v>80000</v>
          </cell>
          <cell r="AA175">
            <v>80000</v>
          </cell>
          <cell r="AJ175">
            <v>3333.3333333333335</v>
          </cell>
          <cell r="AN175">
            <v>30000</v>
          </cell>
          <cell r="AR175">
            <v>56666.666666666664</v>
          </cell>
          <cell r="AV175">
            <v>80000</v>
          </cell>
          <cell r="AZ175">
            <v>80000</v>
          </cell>
        </row>
        <row r="176">
          <cell r="S176">
            <v>10000</v>
          </cell>
          <cell r="U176">
            <v>25576</v>
          </cell>
          <cell r="V176">
            <v>25576</v>
          </cell>
          <cell r="W176">
            <v>25576</v>
          </cell>
          <cell r="Y176">
            <v>25576</v>
          </cell>
          <cell r="AA176">
            <v>25576</v>
          </cell>
          <cell r="AJ176">
            <v>0</v>
          </cell>
          <cell r="AN176">
            <v>4863.666666666667</v>
          </cell>
          <cell r="AR176">
            <v>13389</v>
          </cell>
          <cell r="AV176">
            <v>22539.333333333332</v>
          </cell>
          <cell r="AZ176">
            <v>31284.333333333332</v>
          </cell>
        </row>
        <row r="177">
          <cell r="U177">
            <v>10000</v>
          </cell>
          <cell r="V177">
            <v>10000</v>
          </cell>
          <cell r="W177">
            <v>10000</v>
          </cell>
          <cell r="Y177">
            <v>10000</v>
          </cell>
          <cell r="AA177">
            <v>10000</v>
          </cell>
          <cell r="AJ177">
            <v>0</v>
          </cell>
          <cell r="AN177">
            <v>1250</v>
          </cell>
          <cell r="AR177">
            <v>4583.333333333333</v>
          </cell>
          <cell r="AV177">
            <v>7916.666666666667</v>
          </cell>
          <cell r="AZ177">
            <v>10000</v>
          </cell>
        </row>
        <row r="178">
          <cell r="AR178">
            <v>0</v>
          </cell>
          <cell r="AV178">
            <v>0</v>
          </cell>
          <cell r="AZ178">
            <v>0</v>
          </cell>
        </row>
        <row r="179">
          <cell r="AV179">
            <v>0</v>
          </cell>
          <cell r="AZ179">
            <v>0</v>
          </cell>
        </row>
        <row r="180">
          <cell r="AR180">
            <v>0</v>
          </cell>
          <cell r="AV180">
            <v>87756.628749999989</v>
          </cell>
          <cell r="AZ180">
            <v>757866.4733333335</v>
          </cell>
        </row>
        <row r="181">
          <cell r="AV181">
            <v>0</v>
          </cell>
          <cell r="AZ181">
            <v>11262.558750000002</v>
          </cell>
        </row>
        <row r="182">
          <cell r="Q182">
            <v>98033.49</v>
          </cell>
          <cell r="S182">
            <v>96188.07</v>
          </cell>
          <cell r="U182">
            <v>96233.49</v>
          </cell>
          <cell r="V182">
            <v>96233.49</v>
          </cell>
          <cell r="W182">
            <v>96149.97</v>
          </cell>
          <cell r="Y182">
            <v>96224.97</v>
          </cell>
          <cell r="AA182">
            <v>98224.97</v>
          </cell>
          <cell r="AJ182">
            <v>90119.322916666672</v>
          </cell>
          <cell r="AN182">
            <v>93782.76416666666</v>
          </cell>
          <cell r="AR182">
            <v>96097.13916666666</v>
          </cell>
          <cell r="AV182">
            <v>96883.423333333325</v>
          </cell>
          <cell r="AZ182">
            <v>97784.368333333332</v>
          </cell>
        </row>
        <row r="183">
          <cell r="Q183">
            <v>346489.93</v>
          </cell>
          <cell r="S183">
            <v>330101.58</v>
          </cell>
          <cell r="U183">
            <v>221663.86</v>
          </cell>
          <cell r="V183">
            <v>262270.98</v>
          </cell>
          <cell r="W183">
            <v>231254.16</v>
          </cell>
          <cell r="Y183">
            <v>722182.22</v>
          </cell>
          <cell r="AA183">
            <v>235696.12</v>
          </cell>
          <cell r="AJ183">
            <v>312605.22124999989</v>
          </cell>
          <cell r="AN183">
            <v>324547.78416666662</v>
          </cell>
          <cell r="AR183">
            <v>319776.02250000002</v>
          </cell>
          <cell r="AV183">
            <v>368859.61166666663</v>
          </cell>
          <cell r="AZ183">
            <v>358085.30791666661</v>
          </cell>
        </row>
        <row r="184">
          <cell r="Q184">
            <v>73353</v>
          </cell>
          <cell r="S184">
            <v>73353</v>
          </cell>
          <cell r="U184">
            <v>73353</v>
          </cell>
          <cell r="V184">
            <v>73353</v>
          </cell>
          <cell r="W184">
            <v>73353</v>
          </cell>
          <cell r="Y184">
            <v>73353</v>
          </cell>
          <cell r="AA184">
            <v>73353</v>
          </cell>
          <cell r="AJ184">
            <v>73353</v>
          </cell>
          <cell r="AN184">
            <v>73353</v>
          </cell>
          <cell r="AR184">
            <v>73353</v>
          </cell>
          <cell r="AV184">
            <v>73353</v>
          </cell>
          <cell r="AZ184">
            <v>73353</v>
          </cell>
        </row>
        <row r="185">
          <cell r="Q185">
            <v>1484090</v>
          </cell>
          <cell r="S185">
            <v>1575687</v>
          </cell>
          <cell r="U185">
            <v>1575687</v>
          </cell>
          <cell r="V185">
            <v>1575687</v>
          </cell>
          <cell r="W185">
            <v>1575687</v>
          </cell>
          <cell r="Y185">
            <v>1575687</v>
          </cell>
          <cell r="AA185">
            <v>1575687</v>
          </cell>
          <cell r="AJ185">
            <v>1437481</v>
          </cell>
          <cell r="AN185">
            <v>1510805.7916666667</v>
          </cell>
          <cell r="AR185">
            <v>1541338.125</v>
          </cell>
          <cell r="AV185">
            <v>1571870.4583333333</v>
          </cell>
          <cell r="AZ185">
            <v>1448839.125</v>
          </cell>
        </row>
        <row r="186">
          <cell r="Q186">
            <v>784970</v>
          </cell>
          <cell r="S186">
            <v>1166064</v>
          </cell>
          <cell r="U186">
            <v>1166064</v>
          </cell>
          <cell r="V186">
            <v>1166064</v>
          </cell>
          <cell r="W186">
            <v>1166064</v>
          </cell>
          <cell r="Y186">
            <v>1166064</v>
          </cell>
          <cell r="AA186">
            <v>1166064</v>
          </cell>
          <cell r="AJ186">
            <v>797965.25</v>
          </cell>
          <cell r="AN186">
            <v>896122.41666666663</v>
          </cell>
          <cell r="AR186">
            <v>1023153.75</v>
          </cell>
          <cell r="AV186">
            <v>1150185.0833333333</v>
          </cell>
          <cell r="AZ186">
            <v>1126420.0833333333</v>
          </cell>
        </row>
        <row r="187">
          <cell r="Q187">
            <v>0</v>
          </cell>
          <cell r="S187">
            <v>0</v>
          </cell>
          <cell r="U187">
            <v>0</v>
          </cell>
          <cell r="V187">
            <v>0</v>
          </cell>
          <cell r="W187">
            <v>0</v>
          </cell>
          <cell r="Y187">
            <v>0</v>
          </cell>
          <cell r="AA187">
            <v>0</v>
          </cell>
          <cell r="AJ187">
            <v>0</v>
          </cell>
          <cell r="AN187">
            <v>0</v>
          </cell>
          <cell r="AR187">
            <v>0</v>
          </cell>
          <cell r="AV187">
            <v>0</v>
          </cell>
          <cell r="AZ187">
            <v>0</v>
          </cell>
        </row>
        <row r="188">
          <cell r="Q188">
            <v>0</v>
          </cell>
          <cell r="S188">
            <v>0</v>
          </cell>
          <cell r="U188">
            <v>0</v>
          </cell>
          <cell r="V188">
            <v>0</v>
          </cell>
          <cell r="W188">
            <v>0</v>
          </cell>
          <cell r="Y188">
            <v>0</v>
          </cell>
          <cell r="AA188">
            <v>0</v>
          </cell>
          <cell r="AJ188">
            <v>11.090000000000002</v>
          </cell>
          <cell r="AN188">
            <v>10.165833333333333</v>
          </cell>
          <cell r="AR188">
            <v>2.7724999999999995</v>
          </cell>
          <cell r="AV188">
            <v>0</v>
          </cell>
          <cell r="AZ188">
            <v>0</v>
          </cell>
        </row>
        <row r="189">
          <cell r="Q189">
            <v>0</v>
          </cell>
          <cell r="S189">
            <v>0</v>
          </cell>
          <cell r="U189">
            <v>0</v>
          </cell>
          <cell r="V189">
            <v>0</v>
          </cell>
          <cell r="W189">
            <v>0</v>
          </cell>
          <cell r="Y189">
            <v>0</v>
          </cell>
          <cell r="AA189">
            <v>0</v>
          </cell>
          <cell r="AJ189">
            <v>0</v>
          </cell>
          <cell r="AN189">
            <v>0</v>
          </cell>
          <cell r="AR189">
            <v>0</v>
          </cell>
          <cell r="AV189">
            <v>0</v>
          </cell>
          <cell r="AZ189">
            <v>0</v>
          </cell>
        </row>
        <row r="190">
          <cell r="Q190">
            <v>53028.05</v>
          </cell>
          <cell r="S190">
            <v>44239.08</v>
          </cell>
          <cell r="U190">
            <v>13002.93</v>
          </cell>
          <cell r="V190">
            <v>37075.040000000001</v>
          </cell>
          <cell r="W190">
            <v>8692.23</v>
          </cell>
          <cell r="Y190">
            <v>73807</v>
          </cell>
          <cell r="AA190">
            <v>36306.81</v>
          </cell>
          <cell r="AJ190">
            <v>50063.098333333335</v>
          </cell>
          <cell r="AN190">
            <v>42226.935000000005</v>
          </cell>
          <cell r="AR190">
            <v>34135.66375</v>
          </cell>
          <cell r="AV190">
            <v>36680.810833333329</v>
          </cell>
          <cell r="AZ190">
            <v>20820.789583333328</v>
          </cell>
        </row>
        <row r="191">
          <cell r="Q191">
            <v>0</v>
          </cell>
          <cell r="S191">
            <v>0</v>
          </cell>
          <cell r="U191">
            <v>0</v>
          </cell>
          <cell r="V191">
            <v>0</v>
          </cell>
          <cell r="W191">
            <v>0</v>
          </cell>
          <cell r="Y191">
            <v>0</v>
          </cell>
          <cell r="AA191">
            <v>0</v>
          </cell>
          <cell r="AJ191">
            <v>0</v>
          </cell>
          <cell r="AN191">
            <v>0</v>
          </cell>
          <cell r="AR191">
            <v>0</v>
          </cell>
          <cell r="AV191">
            <v>0</v>
          </cell>
          <cell r="AZ191">
            <v>0</v>
          </cell>
        </row>
        <row r="192">
          <cell r="Q192">
            <v>0</v>
          </cell>
          <cell r="S192">
            <v>0</v>
          </cell>
          <cell r="U192">
            <v>0</v>
          </cell>
          <cell r="V192">
            <v>0</v>
          </cell>
          <cell r="W192">
            <v>0</v>
          </cell>
          <cell r="Y192">
            <v>0</v>
          </cell>
          <cell r="AA192">
            <v>0</v>
          </cell>
          <cell r="AJ192">
            <v>0</v>
          </cell>
          <cell r="AN192">
            <v>0</v>
          </cell>
          <cell r="AR192">
            <v>0</v>
          </cell>
          <cell r="AV192">
            <v>0</v>
          </cell>
          <cell r="AZ192">
            <v>0</v>
          </cell>
        </row>
        <row r="193">
          <cell r="Q193">
            <v>1000</v>
          </cell>
          <cell r="S193">
            <v>1000</v>
          </cell>
          <cell r="U193">
            <v>1000</v>
          </cell>
          <cell r="V193">
            <v>1000</v>
          </cell>
          <cell r="W193">
            <v>1000</v>
          </cell>
          <cell r="Y193">
            <v>1000</v>
          </cell>
          <cell r="AA193">
            <v>1000</v>
          </cell>
          <cell r="AJ193">
            <v>6313.0083333333314</v>
          </cell>
          <cell r="AN193">
            <v>4844.3483333333334</v>
          </cell>
          <cell r="AR193">
            <v>3032.3179166666669</v>
          </cell>
          <cell r="AV193">
            <v>1000</v>
          </cell>
          <cell r="AZ193">
            <v>1000</v>
          </cell>
        </row>
        <row r="194">
          <cell r="Q194">
            <v>0</v>
          </cell>
          <cell r="S194">
            <v>0</v>
          </cell>
          <cell r="U194">
            <v>0</v>
          </cell>
          <cell r="V194">
            <v>0</v>
          </cell>
          <cell r="W194">
            <v>0</v>
          </cell>
          <cell r="Y194">
            <v>0</v>
          </cell>
          <cell r="AA194">
            <v>0</v>
          </cell>
          <cell r="AJ194">
            <v>0</v>
          </cell>
          <cell r="AN194">
            <v>0</v>
          </cell>
          <cell r="AR194">
            <v>0</v>
          </cell>
          <cell r="AV194">
            <v>0</v>
          </cell>
          <cell r="AZ194">
            <v>0</v>
          </cell>
        </row>
        <row r="195">
          <cell r="Q195">
            <v>0</v>
          </cell>
          <cell r="S195">
            <v>0</v>
          </cell>
          <cell r="U195">
            <v>0</v>
          </cell>
          <cell r="V195">
            <v>0</v>
          </cell>
          <cell r="W195">
            <v>0</v>
          </cell>
          <cell r="Y195">
            <v>0</v>
          </cell>
          <cell r="AA195">
            <v>0</v>
          </cell>
          <cell r="AJ195">
            <v>2050000</v>
          </cell>
          <cell r="AN195">
            <v>0</v>
          </cell>
          <cell r="AR195">
            <v>0</v>
          </cell>
          <cell r="AV195">
            <v>0</v>
          </cell>
          <cell r="AZ195">
            <v>0</v>
          </cell>
        </row>
        <row r="196">
          <cell r="Q196">
            <v>13900000</v>
          </cell>
          <cell r="S196">
            <v>87002086.969999999</v>
          </cell>
          <cell r="U196">
            <v>26152086.969999999</v>
          </cell>
          <cell r="V196">
            <v>47450000</v>
          </cell>
          <cell r="W196">
            <v>9550000</v>
          </cell>
          <cell r="Y196">
            <v>50850000</v>
          </cell>
          <cell r="AA196">
            <v>31750000</v>
          </cell>
          <cell r="AJ196">
            <v>40102558.949166663</v>
          </cell>
          <cell r="AN196">
            <v>59645039.935833335</v>
          </cell>
          <cell r="AR196">
            <v>74272491.94250001</v>
          </cell>
          <cell r="AV196">
            <v>59136188.419166662</v>
          </cell>
          <cell r="AZ196">
            <v>43371565.149583332</v>
          </cell>
        </row>
        <row r="197">
          <cell r="Q197">
            <v>0</v>
          </cell>
          <cell r="S197">
            <v>0</v>
          </cell>
          <cell r="U197">
            <v>0</v>
          </cell>
          <cell r="V197">
            <v>0</v>
          </cell>
          <cell r="W197">
            <v>0</v>
          </cell>
          <cell r="Y197">
            <v>0</v>
          </cell>
          <cell r="AA197">
            <v>0</v>
          </cell>
          <cell r="AJ197">
            <v>0</v>
          </cell>
          <cell r="AN197">
            <v>0</v>
          </cell>
          <cell r="AR197">
            <v>0</v>
          </cell>
          <cell r="AV197">
            <v>0</v>
          </cell>
          <cell r="AZ197">
            <v>0</v>
          </cell>
        </row>
        <row r="198">
          <cell r="Q198">
            <v>6012976.7699999996</v>
          </cell>
          <cell r="S198">
            <v>7295748.79</v>
          </cell>
          <cell r="U198">
            <v>8443594.3900000006</v>
          </cell>
          <cell r="V198">
            <v>8448808.7799999993</v>
          </cell>
          <cell r="W198">
            <v>8452607.9700000007</v>
          </cell>
          <cell r="Y198">
            <v>8966862.4700000007</v>
          </cell>
          <cell r="AA198">
            <v>30318765.350000001</v>
          </cell>
          <cell r="AJ198">
            <v>4223241.9079166669</v>
          </cell>
          <cell r="AN198">
            <v>5663981.6462499993</v>
          </cell>
          <cell r="AR198">
            <v>7153723.1437499998</v>
          </cell>
          <cell r="AV198">
            <v>14326111.75</v>
          </cell>
          <cell r="AZ198">
            <v>25767672.355416667</v>
          </cell>
        </row>
        <row r="199">
          <cell r="Q199">
            <v>0</v>
          </cell>
          <cell r="S199">
            <v>0</v>
          </cell>
          <cell r="U199">
            <v>0</v>
          </cell>
          <cell r="V199">
            <v>0</v>
          </cell>
          <cell r="W199">
            <v>0</v>
          </cell>
          <cell r="Y199">
            <v>0</v>
          </cell>
          <cell r="AA199">
            <v>0</v>
          </cell>
          <cell r="AJ199">
            <v>217206.93666666668</v>
          </cell>
          <cell r="AN199">
            <v>217206.93666666668</v>
          </cell>
          <cell r="AR199">
            <v>0</v>
          </cell>
          <cell r="AV199">
            <v>0</v>
          </cell>
          <cell r="AZ199">
            <v>0</v>
          </cell>
        </row>
        <row r="200">
          <cell r="U200">
            <v>658810.86</v>
          </cell>
          <cell r="V200">
            <v>659217.71</v>
          </cell>
          <cell r="W200">
            <v>685640.93</v>
          </cell>
          <cell r="Y200">
            <v>707523.76</v>
          </cell>
          <cell r="AA200">
            <v>718884.56</v>
          </cell>
          <cell r="AJ200">
            <v>0</v>
          </cell>
          <cell r="AN200">
            <v>60444.619166666664</v>
          </cell>
          <cell r="AR200">
            <v>288390.2558333333</v>
          </cell>
          <cell r="AV200">
            <v>532643.91958333331</v>
          </cell>
          <cell r="AZ200">
            <v>727838.02708333347</v>
          </cell>
        </row>
        <row r="201">
          <cell r="Q201">
            <v>5515.47</v>
          </cell>
          <cell r="S201">
            <v>5515.47</v>
          </cell>
          <cell r="U201">
            <v>5515.47</v>
          </cell>
          <cell r="V201">
            <v>5515.47</v>
          </cell>
          <cell r="W201">
            <v>5515.47</v>
          </cell>
          <cell r="Y201">
            <v>5515.47</v>
          </cell>
          <cell r="AA201">
            <v>2041.19</v>
          </cell>
          <cell r="AJ201">
            <v>5192.0266666666676</v>
          </cell>
          <cell r="AN201">
            <v>5328.213333333334</v>
          </cell>
          <cell r="AR201">
            <v>5464.4000000000005</v>
          </cell>
          <cell r="AV201">
            <v>4791.6616666666678</v>
          </cell>
          <cell r="AZ201">
            <v>3633.5683333333341</v>
          </cell>
        </row>
        <row r="202">
          <cell r="Q202">
            <v>4851095.6399999997</v>
          </cell>
          <cell r="S202">
            <v>4634754.1399999997</v>
          </cell>
          <cell r="U202">
            <v>4580016.54</v>
          </cell>
          <cell r="V202">
            <v>5277905.72</v>
          </cell>
          <cell r="W202">
            <v>6016147.0499999998</v>
          </cell>
          <cell r="Y202">
            <v>5917619.3700000001</v>
          </cell>
          <cell r="AA202">
            <v>4832959.9800000004</v>
          </cell>
          <cell r="AJ202">
            <v>3767168.8483333327</v>
          </cell>
          <cell r="AN202">
            <v>4032379.7320833341</v>
          </cell>
          <cell r="AR202">
            <v>4620363.8254166665</v>
          </cell>
          <cell r="AV202">
            <v>4810628.3479166664</v>
          </cell>
          <cell r="AZ202">
            <v>3948559.0829166663</v>
          </cell>
        </row>
        <row r="203">
          <cell r="Y203">
            <v>0</v>
          </cell>
          <cell r="AA203">
            <v>89050.03</v>
          </cell>
          <cell r="AR203">
            <v>0</v>
          </cell>
          <cell r="AV203">
            <v>267695.26708333334</v>
          </cell>
          <cell r="AZ203">
            <v>959420.99916666665</v>
          </cell>
        </row>
        <row r="204">
          <cell r="Q204">
            <v>-107377.05</v>
          </cell>
          <cell r="S204">
            <v>-304644.78000000003</v>
          </cell>
          <cell r="U204">
            <v>-7968.72</v>
          </cell>
          <cell r="V204">
            <v>-139470.79999999999</v>
          </cell>
          <cell r="W204">
            <v>-285702.51</v>
          </cell>
          <cell r="Y204">
            <v>-234369.52</v>
          </cell>
          <cell r="AA204">
            <v>-162163.57</v>
          </cell>
          <cell r="AJ204">
            <v>-268399.13708333339</v>
          </cell>
          <cell r="AN204">
            <v>-148385.07041666668</v>
          </cell>
          <cell r="AR204">
            <v>-234932.35708333331</v>
          </cell>
          <cell r="AV204">
            <v>-305740.80833333329</v>
          </cell>
          <cell r="AZ204">
            <v>-470030.17791666667</v>
          </cell>
        </row>
        <row r="205">
          <cell r="Q205">
            <v>386226211.69</v>
          </cell>
          <cell r="S205">
            <v>0</v>
          </cell>
          <cell r="U205">
            <v>0</v>
          </cell>
          <cell r="V205">
            <v>0</v>
          </cell>
          <cell r="W205">
            <v>0</v>
          </cell>
          <cell r="Y205">
            <v>0</v>
          </cell>
          <cell r="AA205">
            <v>0</v>
          </cell>
          <cell r="AJ205">
            <v>250490984.67208329</v>
          </cell>
          <cell r="AN205">
            <v>178095664.70750001</v>
          </cell>
          <cell r="AR205">
            <v>104668913.47916669</v>
          </cell>
          <cell r="AV205">
            <v>47362005.417916663</v>
          </cell>
          <cell r="AZ205">
            <v>0</v>
          </cell>
        </row>
        <row r="206">
          <cell r="Q206">
            <v>166320274.00999999</v>
          </cell>
          <cell r="S206">
            <v>186569926.05000001</v>
          </cell>
          <cell r="U206">
            <v>157786641.61000001</v>
          </cell>
          <cell r="V206">
            <v>152507407.09999999</v>
          </cell>
          <cell r="W206">
            <v>137096880.41999999</v>
          </cell>
          <cell r="Y206">
            <v>127828448.23</v>
          </cell>
          <cell r="AA206">
            <v>125906062.7</v>
          </cell>
          <cell r="AJ206">
            <v>139621041.26583335</v>
          </cell>
          <cell r="AN206">
            <v>143694071.98708335</v>
          </cell>
          <cell r="AR206">
            <v>147619867.58166668</v>
          </cell>
          <cell r="AV206">
            <v>150932191.18958333</v>
          </cell>
          <cell r="AZ206">
            <v>147274695.86708334</v>
          </cell>
        </row>
        <row r="207">
          <cell r="Q207">
            <v>0</v>
          </cell>
          <cell r="S207">
            <v>0</v>
          </cell>
          <cell r="U207">
            <v>0</v>
          </cell>
          <cell r="V207">
            <v>0</v>
          </cell>
          <cell r="W207">
            <v>0</v>
          </cell>
          <cell r="Y207">
            <v>0</v>
          </cell>
          <cell r="AA207">
            <v>0</v>
          </cell>
          <cell r="AJ207">
            <v>0</v>
          </cell>
          <cell r="AN207">
            <v>0</v>
          </cell>
          <cell r="AR207">
            <v>0</v>
          </cell>
          <cell r="AV207">
            <v>0</v>
          </cell>
          <cell r="AZ207">
            <v>0</v>
          </cell>
        </row>
        <row r="208">
          <cell r="Q208">
            <v>158000000</v>
          </cell>
          <cell r="S208">
            <v>0</v>
          </cell>
          <cell r="U208">
            <v>0</v>
          </cell>
          <cell r="V208">
            <v>0</v>
          </cell>
          <cell r="W208">
            <v>0</v>
          </cell>
          <cell r="Y208">
            <v>0</v>
          </cell>
          <cell r="AA208">
            <v>0</v>
          </cell>
          <cell r="AJ208">
            <v>123750000</v>
          </cell>
          <cell r="AN208">
            <v>107750000</v>
          </cell>
          <cell r="AR208">
            <v>80291666.666666672</v>
          </cell>
          <cell r="AV208">
            <v>22250000</v>
          </cell>
          <cell r="AZ208">
            <v>0</v>
          </cell>
        </row>
        <row r="209">
          <cell r="Q209">
            <v>0</v>
          </cell>
          <cell r="S209">
            <v>0</v>
          </cell>
          <cell r="U209">
            <v>0</v>
          </cell>
          <cell r="V209">
            <v>0</v>
          </cell>
          <cell r="W209">
            <v>0</v>
          </cell>
          <cell r="Y209">
            <v>0</v>
          </cell>
          <cell r="AA209">
            <v>0</v>
          </cell>
          <cell r="AJ209">
            <v>0</v>
          </cell>
          <cell r="AN209">
            <v>0</v>
          </cell>
          <cell r="AR209">
            <v>0</v>
          </cell>
          <cell r="AV209">
            <v>0</v>
          </cell>
          <cell r="AZ209">
            <v>0</v>
          </cell>
        </row>
        <row r="210">
          <cell r="Q210">
            <v>0</v>
          </cell>
          <cell r="S210">
            <v>0</v>
          </cell>
          <cell r="U210">
            <v>0</v>
          </cell>
          <cell r="V210">
            <v>0</v>
          </cell>
          <cell r="W210">
            <v>0</v>
          </cell>
          <cell r="Y210">
            <v>0</v>
          </cell>
          <cell r="AA210">
            <v>0</v>
          </cell>
          <cell r="AJ210">
            <v>0</v>
          </cell>
          <cell r="AN210">
            <v>0</v>
          </cell>
          <cell r="AR210">
            <v>0</v>
          </cell>
          <cell r="AV210">
            <v>0</v>
          </cell>
          <cell r="AZ210">
            <v>0</v>
          </cell>
        </row>
        <row r="211">
          <cell r="Q211">
            <v>134267420.27000001</v>
          </cell>
          <cell r="S211">
            <v>165549425.03</v>
          </cell>
          <cell r="U211">
            <v>121683149.48999999</v>
          </cell>
          <cell r="V211">
            <v>98638657.170000002</v>
          </cell>
          <cell r="W211">
            <v>67191192.010000005</v>
          </cell>
          <cell r="Y211">
            <v>49224535.039999999</v>
          </cell>
          <cell r="AA211">
            <v>59026536.799999997</v>
          </cell>
          <cell r="AJ211">
            <v>86260314.594999999</v>
          </cell>
          <cell r="AN211">
            <v>96143460.341666654</v>
          </cell>
          <cell r="AR211">
            <v>98981271.509583309</v>
          </cell>
          <cell r="AV211">
            <v>98675322.170000002</v>
          </cell>
          <cell r="AZ211">
            <v>83040242.816249996</v>
          </cell>
        </row>
        <row r="212">
          <cell r="Q212">
            <v>-166320274.00999999</v>
          </cell>
          <cell r="S212">
            <v>0</v>
          </cell>
          <cell r="U212">
            <v>0</v>
          </cell>
          <cell r="V212">
            <v>0</v>
          </cell>
          <cell r="W212">
            <v>0</v>
          </cell>
          <cell r="Y212">
            <v>0</v>
          </cell>
          <cell r="AA212">
            <v>0</v>
          </cell>
          <cell r="AJ212">
            <v>-139621041.26583335</v>
          </cell>
          <cell r="AN212">
            <v>-106862321.32666667</v>
          </cell>
          <cell r="AR212">
            <v>-64235018.263749994</v>
          </cell>
          <cell r="AV212">
            <v>-21918495.841249999</v>
          </cell>
          <cell r="AZ212">
            <v>0</v>
          </cell>
        </row>
        <row r="213">
          <cell r="Q213">
            <v>-134267420.27000001</v>
          </cell>
          <cell r="S213">
            <v>0</v>
          </cell>
          <cell r="U213">
            <v>0</v>
          </cell>
          <cell r="V213">
            <v>0</v>
          </cell>
          <cell r="W213">
            <v>0</v>
          </cell>
          <cell r="Y213">
            <v>0</v>
          </cell>
          <cell r="AA213">
            <v>0</v>
          </cell>
          <cell r="AJ213">
            <v>-86260314.594999999</v>
          </cell>
          <cell r="AN213">
            <v>-65011535.308750004</v>
          </cell>
          <cell r="AR213">
            <v>-42376954.452916667</v>
          </cell>
          <cell r="AV213">
            <v>-19105290.937916666</v>
          </cell>
          <cell r="AZ213">
            <v>0</v>
          </cell>
        </row>
        <row r="214">
          <cell r="Q214">
            <v>0</v>
          </cell>
          <cell r="S214">
            <v>0</v>
          </cell>
          <cell r="U214">
            <v>0</v>
          </cell>
          <cell r="V214">
            <v>0</v>
          </cell>
          <cell r="W214">
            <v>0</v>
          </cell>
          <cell r="Y214">
            <v>0</v>
          </cell>
          <cell r="AA214">
            <v>0</v>
          </cell>
          <cell r="AJ214">
            <v>0</v>
          </cell>
          <cell r="AN214">
            <v>0</v>
          </cell>
          <cell r="AR214">
            <v>0</v>
          </cell>
          <cell r="AV214">
            <v>0</v>
          </cell>
          <cell r="AZ214">
            <v>0</v>
          </cell>
        </row>
        <row r="215">
          <cell r="Q215">
            <v>0</v>
          </cell>
          <cell r="S215">
            <v>0</v>
          </cell>
          <cell r="U215">
            <v>0</v>
          </cell>
          <cell r="V215">
            <v>0</v>
          </cell>
          <cell r="W215">
            <v>0</v>
          </cell>
          <cell r="Y215">
            <v>0</v>
          </cell>
          <cell r="AA215">
            <v>0</v>
          </cell>
          <cell r="AJ215">
            <v>0</v>
          </cell>
          <cell r="AN215">
            <v>0</v>
          </cell>
          <cell r="AR215">
            <v>0</v>
          </cell>
          <cell r="AV215">
            <v>0</v>
          </cell>
          <cell r="AZ215">
            <v>0</v>
          </cell>
        </row>
        <row r="216">
          <cell r="Q216">
            <v>49801.93</v>
          </cell>
          <cell r="S216">
            <v>0</v>
          </cell>
          <cell r="U216">
            <v>0</v>
          </cell>
          <cell r="V216">
            <v>0</v>
          </cell>
          <cell r="W216">
            <v>0</v>
          </cell>
          <cell r="Y216">
            <v>0</v>
          </cell>
          <cell r="AA216">
            <v>0</v>
          </cell>
          <cell r="AJ216">
            <v>258688.60041666668</v>
          </cell>
          <cell r="AN216">
            <v>141007.02041666667</v>
          </cell>
          <cell r="AR216">
            <v>68452.681250000009</v>
          </cell>
          <cell r="AV216">
            <v>5956.2095833333333</v>
          </cell>
          <cell r="AZ216">
            <v>0</v>
          </cell>
        </row>
        <row r="217">
          <cell r="Q217">
            <v>41451.39</v>
          </cell>
          <cell r="S217">
            <v>0</v>
          </cell>
          <cell r="U217">
            <v>0</v>
          </cell>
          <cell r="V217">
            <v>0</v>
          </cell>
          <cell r="W217">
            <v>0</v>
          </cell>
          <cell r="Y217">
            <v>0</v>
          </cell>
          <cell r="AA217">
            <v>0</v>
          </cell>
          <cell r="AJ217">
            <v>151594.01874999999</v>
          </cell>
          <cell r="AN217">
            <v>67302.818750000006</v>
          </cell>
          <cell r="AR217">
            <v>33789.790833333333</v>
          </cell>
          <cell r="AV217">
            <v>5124.1295833333334</v>
          </cell>
          <cell r="AZ217">
            <v>0</v>
          </cell>
        </row>
        <row r="218">
          <cell r="Q218">
            <v>-29676330.690000001</v>
          </cell>
          <cell r="S218">
            <v>-15467526.199999999</v>
          </cell>
          <cell r="U218">
            <v>-10860383.77</v>
          </cell>
          <cell r="V218">
            <v>-10884644.390000001</v>
          </cell>
          <cell r="W218">
            <v>-12508174.630000001</v>
          </cell>
          <cell r="Y218">
            <v>-22376729.449999999</v>
          </cell>
          <cell r="AA218">
            <v>-30743020.34</v>
          </cell>
          <cell r="AJ218">
            <v>-22823878.729166668</v>
          </cell>
          <cell r="AN218">
            <v>-22845877.77666666</v>
          </cell>
          <cell r="AR218">
            <v>-21369832.92625</v>
          </cell>
          <cell r="AV218">
            <v>-19839948.910416666</v>
          </cell>
          <cell r="AZ218">
            <v>-20450198.31625</v>
          </cell>
        </row>
        <row r="219">
          <cell r="Q219">
            <v>4930.66</v>
          </cell>
          <cell r="S219">
            <v>4934.88</v>
          </cell>
          <cell r="U219">
            <v>6350.72</v>
          </cell>
          <cell r="V219">
            <v>5486.54</v>
          </cell>
          <cell r="W219">
            <v>5504.87</v>
          </cell>
          <cell r="Y219">
            <v>5543.81</v>
          </cell>
          <cell r="AA219">
            <v>7238.24</v>
          </cell>
          <cell r="AJ219">
            <v>2652.19</v>
          </cell>
          <cell r="AN219">
            <v>4953.0254166666673</v>
          </cell>
          <cell r="AR219">
            <v>5217.702916666668</v>
          </cell>
          <cell r="AV219">
            <v>5788.7624999999998</v>
          </cell>
          <cell r="AZ219">
            <v>5985.1095833333338</v>
          </cell>
        </row>
        <row r="220">
          <cell r="Q220">
            <v>0</v>
          </cell>
          <cell r="S220">
            <v>0</v>
          </cell>
          <cell r="U220">
            <v>0</v>
          </cell>
          <cell r="V220">
            <v>0</v>
          </cell>
          <cell r="W220">
            <v>0</v>
          </cell>
          <cell r="Y220">
            <v>0</v>
          </cell>
          <cell r="AA220">
            <v>0</v>
          </cell>
          <cell r="AJ220">
            <v>0</v>
          </cell>
          <cell r="AN220">
            <v>0</v>
          </cell>
          <cell r="AR220">
            <v>0</v>
          </cell>
          <cell r="AV220">
            <v>0</v>
          </cell>
          <cell r="AZ220">
            <v>0</v>
          </cell>
        </row>
        <row r="221">
          <cell r="Q221">
            <v>5322325.9400000004</v>
          </cell>
          <cell r="S221">
            <v>3445569.28</v>
          </cell>
          <cell r="U221">
            <v>10243276.140000001</v>
          </cell>
          <cell r="V221">
            <v>6056939.3300000001</v>
          </cell>
          <cell r="W221">
            <v>7831199.25</v>
          </cell>
          <cell r="Y221">
            <v>13908651.93</v>
          </cell>
          <cell r="AA221">
            <v>13452489.34</v>
          </cell>
          <cell r="AJ221">
            <v>20705709.036666665</v>
          </cell>
          <cell r="AN221">
            <v>15828821.287916666</v>
          </cell>
          <cell r="AR221">
            <v>10585119.274583332</v>
          </cell>
          <cell r="AV221">
            <v>8402950.9983333331</v>
          </cell>
          <cell r="AZ221">
            <v>11750986.701666668</v>
          </cell>
        </row>
        <row r="222">
          <cell r="Q222">
            <v>7515.95</v>
          </cell>
          <cell r="S222">
            <v>6246.99</v>
          </cell>
          <cell r="U222">
            <v>5997.99</v>
          </cell>
          <cell r="V222">
            <v>5914.82</v>
          </cell>
          <cell r="W222">
            <v>5258.76</v>
          </cell>
          <cell r="Y222">
            <v>4780.16</v>
          </cell>
          <cell r="AA222">
            <v>4115.62</v>
          </cell>
          <cell r="AJ222">
            <v>10352.30625</v>
          </cell>
          <cell r="AN222">
            <v>8510.8337499999998</v>
          </cell>
          <cell r="AR222">
            <v>6721.4724999999999</v>
          </cell>
          <cell r="AV222">
            <v>5386.78</v>
          </cell>
          <cell r="AZ222">
            <v>4086.2758333333336</v>
          </cell>
        </row>
        <row r="223">
          <cell r="Q223">
            <v>269248.39</v>
          </cell>
          <cell r="S223">
            <v>168408.06</v>
          </cell>
          <cell r="U223">
            <v>188362.69</v>
          </cell>
          <cell r="V223">
            <v>-84927.88</v>
          </cell>
          <cell r="W223">
            <v>80690.38</v>
          </cell>
          <cell r="Y223">
            <v>257341.75</v>
          </cell>
          <cell r="AA223">
            <v>-170753.24</v>
          </cell>
          <cell r="AJ223">
            <v>1944939.7883333333</v>
          </cell>
          <cell r="AN223">
            <v>1101409.2654166666</v>
          </cell>
          <cell r="AR223">
            <v>525075.91083333327</v>
          </cell>
          <cell r="AV223">
            <v>83468.554583333331</v>
          </cell>
          <cell r="AZ223">
            <v>71469.733749999999</v>
          </cell>
        </row>
        <row r="224">
          <cell r="Q224">
            <v>253.24</v>
          </cell>
          <cell r="S224">
            <v>107.63</v>
          </cell>
          <cell r="U224">
            <v>12.93</v>
          </cell>
          <cell r="V224">
            <v>292.89</v>
          </cell>
          <cell r="W224">
            <v>192.36</v>
          </cell>
          <cell r="Y224">
            <v>34.86</v>
          </cell>
          <cell r="AA224">
            <v>143.76</v>
          </cell>
          <cell r="AJ224">
            <v>10.551666666666668</v>
          </cell>
          <cell r="AN224">
            <v>40.853749999999998</v>
          </cell>
          <cell r="AR224">
            <v>86.558333333333337</v>
          </cell>
          <cell r="AV224">
            <v>121.41374999999999</v>
          </cell>
          <cell r="AZ224">
            <v>113.17583333333334</v>
          </cell>
        </row>
        <row r="225">
          <cell r="Q225">
            <v>269248.24</v>
          </cell>
          <cell r="S225">
            <v>168408.01</v>
          </cell>
          <cell r="U225">
            <v>188362.55</v>
          </cell>
          <cell r="V225">
            <v>-84927.96</v>
          </cell>
          <cell r="W225">
            <v>0</v>
          </cell>
          <cell r="Y225">
            <v>141981.41</v>
          </cell>
          <cell r="AA225">
            <v>-170749.78</v>
          </cell>
          <cell r="AJ225">
            <v>1900493.6087499999</v>
          </cell>
          <cell r="AN225">
            <v>1066526.4783333333</v>
          </cell>
          <cell r="AR225">
            <v>494160.4629166667</v>
          </cell>
          <cell r="AV225">
            <v>47473.707499999997</v>
          </cell>
          <cell r="AZ225">
            <v>47859.174583333333</v>
          </cell>
        </row>
        <row r="226">
          <cell r="Q226">
            <v>6108.26</v>
          </cell>
          <cell r="S226">
            <v>2596.71</v>
          </cell>
          <cell r="U226">
            <v>682.41</v>
          </cell>
          <cell r="V226">
            <v>7064.42</v>
          </cell>
          <cell r="W226">
            <v>735.57</v>
          </cell>
          <cell r="Y226">
            <v>1058.74</v>
          </cell>
          <cell r="AA226">
            <v>3470.31</v>
          </cell>
          <cell r="AJ226">
            <v>254.51083333333335</v>
          </cell>
          <cell r="AN226">
            <v>1422.1220833333336</v>
          </cell>
          <cell r="AR226">
            <v>2223.8608333333336</v>
          </cell>
          <cell r="AV226">
            <v>2648.8600000000006</v>
          </cell>
          <cell r="AZ226">
            <v>1887.0874999999996</v>
          </cell>
        </row>
        <row r="227">
          <cell r="Q227">
            <v>11489.07</v>
          </cell>
          <cell r="S227">
            <v>8782.75</v>
          </cell>
          <cell r="U227">
            <v>6414.6</v>
          </cell>
          <cell r="V227">
            <v>6398.49</v>
          </cell>
          <cell r="W227">
            <v>5789.66</v>
          </cell>
          <cell r="Y227">
            <v>5221.3599999999997</v>
          </cell>
          <cell r="AA227">
            <v>4664.92</v>
          </cell>
          <cell r="AJ227">
            <v>18161.405416666665</v>
          </cell>
          <cell r="AN227">
            <v>13069.290416666665</v>
          </cell>
          <cell r="AR227">
            <v>9187.6395833333354</v>
          </cell>
          <cell r="AV227">
            <v>6582.2941666666657</v>
          </cell>
          <cell r="AZ227">
            <v>4667.2733333333335</v>
          </cell>
        </row>
        <row r="228">
          <cell r="Q228">
            <v>13568589.970000001</v>
          </cell>
          <cell r="S228">
            <v>11190475.630000001</v>
          </cell>
          <cell r="U228">
            <v>4817333.8099999996</v>
          </cell>
          <cell r="V228">
            <v>4546711.99</v>
          </cell>
          <cell r="W228">
            <v>5612300.04</v>
          </cell>
          <cell r="Y228">
            <v>20206291.809999999</v>
          </cell>
          <cell r="AA228">
            <v>24274665.600000001</v>
          </cell>
          <cell r="AJ228">
            <v>16586751.038333334</v>
          </cell>
          <cell r="AN228">
            <v>13746988.115833333</v>
          </cell>
          <cell r="AR228">
            <v>10216822.969583333</v>
          </cell>
          <cell r="AV228">
            <v>13705351.387916664</v>
          </cell>
          <cell r="AZ228">
            <v>16414516.409166666</v>
          </cell>
        </row>
        <row r="229">
          <cell r="Q229">
            <v>425000</v>
          </cell>
          <cell r="S229">
            <v>325000</v>
          </cell>
          <cell r="U229">
            <v>225000</v>
          </cell>
          <cell r="V229">
            <v>175000</v>
          </cell>
          <cell r="W229">
            <v>125000</v>
          </cell>
          <cell r="Y229">
            <v>25000</v>
          </cell>
          <cell r="AA229">
            <v>0</v>
          </cell>
          <cell r="AJ229">
            <v>305208.33333333331</v>
          </cell>
          <cell r="AN229">
            <v>413541.66666666669</v>
          </cell>
          <cell r="AR229">
            <v>325000</v>
          </cell>
          <cell r="AV229">
            <v>151041.66666666666</v>
          </cell>
          <cell r="AZ229">
            <v>42708.333333333336</v>
          </cell>
        </row>
        <row r="230">
          <cell r="Q230">
            <v>601846.14</v>
          </cell>
          <cell r="S230">
            <v>1710484.36</v>
          </cell>
          <cell r="U230">
            <v>1101954.08</v>
          </cell>
          <cell r="V230">
            <v>1263489.77</v>
          </cell>
          <cell r="W230">
            <v>509727.61</v>
          </cell>
          <cell r="Y230">
            <v>394763.07</v>
          </cell>
          <cell r="AA230">
            <v>602396.47</v>
          </cell>
          <cell r="AJ230">
            <v>981279.95499999996</v>
          </cell>
          <cell r="AN230">
            <v>1046326.465</v>
          </cell>
          <cell r="AR230">
            <v>866781.22291666677</v>
          </cell>
          <cell r="AV230">
            <v>747895.42333333322</v>
          </cell>
          <cell r="AZ230">
            <v>543451.22375</v>
          </cell>
        </row>
        <row r="231">
          <cell r="Q231">
            <v>18576725</v>
          </cell>
          <cell r="S231">
            <v>26792037</v>
          </cell>
          <cell r="U231">
            <v>21791523</v>
          </cell>
          <cell r="V231">
            <v>18612469.640000001</v>
          </cell>
          <cell r="W231">
            <v>5668702.6399999997</v>
          </cell>
          <cell r="Y231">
            <v>6023554</v>
          </cell>
          <cell r="AA231">
            <v>11243582</v>
          </cell>
          <cell r="AJ231">
            <v>7082010.041666667</v>
          </cell>
          <cell r="AN231">
            <v>10579080.541666666</v>
          </cell>
          <cell r="AR231">
            <v>14037335.189999998</v>
          </cell>
          <cell r="AV231">
            <v>14925871.023333333</v>
          </cell>
          <cell r="AZ231">
            <v>12073910.023333333</v>
          </cell>
        </row>
        <row r="232">
          <cell r="Q232">
            <v>0</v>
          </cell>
          <cell r="S232">
            <v>677814</v>
          </cell>
          <cell r="U232">
            <v>772765</v>
          </cell>
          <cell r="V232">
            <v>772765</v>
          </cell>
          <cell r="W232">
            <v>844366</v>
          </cell>
          <cell r="Y232">
            <v>844366</v>
          </cell>
          <cell r="AA232">
            <v>808211</v>
          </cell>
          <cell r="AJ232">
            <v>0</v>
          </cell>
          <cell r="AN232">
            <v>209564.625</v>
          </cell>
          <cell r="AR232">
            <v>482069.83333333331</v>
          </cell>
          <cell r="AV232">
            <v>758932.20833333337</v>
          </cell>
          <cell r="AZ232">
            <v>870836.75</v>
          </cell>
        </row>
        <row r="233">
          <cell r="Q233">
            <v>5713600</v>
          </cell>
          <cell r="S233">
            <v>2109037</v>
          </cell>
          <cell r="U233">
            <v>0</v>
          </cell>
          <cell r="V233">
            <v>0</v>
          </cell>
          <cell r="W233">
            <v>0</v>
          </cell>
          <cell r="Y233">
            <v>0</v>
          </cell>
          <cell r="AA233">
            <v>0</v>
          </cell>
          <cell r="AJ233">
            <v>7482275.2958333343</v>
          </cell>
          <cell r="AN233">
            <v>5608375.6358333332</v>
          </cell>
          <cell r="AR233">
            <v>3165027.4924999997</v>
          </cell>
          <cell r="AV233">
            <v>867406.16666666663</v>
          </cell>
          <cell r="AZ233">
            <v>0</v>
          </cell>
        </row>
        <row r="234">
          <cell r="Q234">
            <v>7809.12</v>
          </cell>
          <cell r="S234">
            <v>0</v>
          </cell>
          <cell r="U234">
            <v>28994.62</v>
          </cell>
          <cell r="V234">
            <v>17795.37</v>
          </cell>
          <cell r="W234">
            <v>6731.91</v>
          </cell>
          <cell r="Y234">
            <v>24318.09</v>
          </cell>
          <cell r="AA234">
            <v>6083.33</v>
          </cell>
          <cell r="AJ234">
            <v>58284.28125</v>
          </cell>
          <cell r="AN234">
            <v>49938.516666666663</v>
          </cell>
          <cell r="AR234">
            <v>27069.137499999997</v>
          </cell>
          <cell r="AV234">
            <v>16289.132499999998</v>
          </cell>
          <cell r="AZ234">
            <v>10245.47875</v>
          </cell>
        </row>
        <row r="235">
          <cell r="Q235">
            <v>190546</v>
          </cell>
          <cell r="S235">
            <v>144492</v>
          </cell>
          <cell r="U235">
            <v>144492</v>
          </cell>
          <cell r="V235">
            <v>144492</v>
          </cell>
          <cell r="W235">
            <v>144492</v>
          </cell>
          <cell r="Y235">
            <v>144492</v>
          </cell>
          <cell r="AA235">
            <v>144492</v>
          </cell>
          <cell r="AJ235">
            <v>86806.083333333328</v>
          </cell>
          <cell r="AN235">
            <v>136889</v>
          </cell>
          <cell r="AR235">
            <v>175194.66666666666</v>
          </cell>
          <cell r="AV235">
            <v>146410.91666666666</v>
          </cell>
          <cell r="AZ235">
            <v>102348.5</v>
          </cell>
        </row>
        <row r="236">
          <cell r="Q236">
            <v>0</v>
          </cell>
          <cell r="S236">
            <v>0</v>
          </cell>
          <cell r="U236">
            <v>3391.6</v>
          </cell>
          <cell r="V236">
            <v>3391.6</v>
          </cell>
          <cell r="W236">
            <v>0</v>
          </cell>
          <cell r="Y236">
            <v>0</v>
          </cell>
          <cell r="AA236">
            <v>0</v>
          </cell>
          <cell r="AJ236">
            <v>0</v>
          </cell>
          <cell r="AN236">
            <v>423.95</v>
          </cell>
          <cell r="AR236">
            <v>847.9</v>
          </cell>
          <cell r="AV236">
            <v>847.9</v>
          </cell>
          <cell r="AZ236">
            <v>423.95</v>
          </cell>
        </row>
        <row r="237">
          <cell r="U237">
            <v>850698.03</v>
          </cell>
          <cell r="V237">
            <v>850698.03</v>
          </cell>
          <cell r="W237">
            <v>850698.03</v>
          </cell>
          <cell r="Y237">
            <v>850698.03</v>
          </cell>
          <cell r="AA237">
            <v>680316.76</v>
          </cell>
          <cell r="AJ237">
            <v>0</v>
          </cell>
          <cell r="AN237">
            <v>106337.25374999999</v>
          </cell>
          <cell r="AR237">
            <v>389903.26374999998</v>
          </cell>
          <cell r="AV237">
            <v>623774.73666666669</v>
          </cell>
          <cell r="AZ237">
            <v>744209.73624999996</v>
          </cell>
        </row>
        <row r="238">
          <cell r="U238">
            <v>2601177.58</v>
          </cell>
          <cell r="V238">
            <v>1298.0899999999999</v>
          </cell>
          <cell r="W238">
            <v>0</v>
          </cell>
          <cell r="Y238">
            <v>0</v>
          </cell>
          <cell r="AA238">
            <v>0</v>
          </cell>
          <cell r="AJ238">
            <v>0</v>
          </cell>
          <cell r="AN238">
            <v>108382.39916666667</v>
          </cell>
          <cell r="AR238">
            <v>216872.9725</v>
          </cell>
          <cell r="AV238">
            <v>216872.9725</v>
          </cell>
          <cell r="AZ238">
            <v>108490.57333333335</v>
          </cell>
        </row>
        <row r="239">
          <cell r="AA239">
            <v>430457</v>
          </cell>
          <cell r="AR239">
            <v>0</v>
          </cell>
          <cell r="AV239">
            <v>140194.10541666669</v>
          </cell>
          <cell r="AZ239">
            <v>439311.96666666662</v>
          </cell>
        </row>
        <row r="240">
          <cell r="Q240">
            <v>0</v>
          </cell>
          <cell r="S240">
            <v>0</v>
          </cell>
          <cell r="U240">
            <v>0</v>
          </cell>
          <cell r="V240">
            <v>0</v>
          </cell>
          <cell r="W240">
            <v>0</v>
          </cell>
          <cell r="Y240">
            <v>0</v>
          </cell>
          <cell r="AA240">
            <v>0</v>
          </cell>
          <cell r="AJ240">
            <v>0</v>
          </cell>
          <cell r="AN240">
            <v>0</v>
          </cell>
          <cell r="AR240">
            <v>0</v>
          </cell>
          <cell r="AV240">
            <v>-1212.355</v>
          </cell>
          <cell r="AZ240">
            <v>-1228.9316666666666</v>
          </cell>
        </row>
        <row r="241">
          <cell r="Q241">
            <v>181639.72</v>
          </cell>
          <cell r="S241">
            <v>177332.42</v>
          </cell>
          <cell r="U241">
            <v>152844.70000000001</v>
          </cell>
          <cell r="V241">
            <v>147856.9</v>
          </cell>
          <cell r="W241">
            <v>145758.07999999999</v>
          </cell>
          <cell r="Y241">
            <v>139385.07999999999</v>
          </cell>
          <cell r="AA241">
            <v>133565.04</v>
          </cell>
          <cell r="AJ241">
            <v>185209.14666666664</v>
          </cell>
          <cell r="AN241">
            <v>178778.2858333333</v>
          </cell>
          <cell r="AR241">
            <v>165909.46666666665</v>
          </cell>
          <cell r="AV241">
            <v>149930.62083333332</v>
          </cell>
          <cell r="AZ241">
            <v>134595.33958333332</v>
          </cell>
        </row>
        <row r="242">
          <cell r="Q242">
            <v>5232078.96</v>
          </cell>
          <cell r="S242">
            <v>5303522.17</v>
          </cell>
          <cell r="U242">
            <v>5171938.03</v>
          </cell>
          <cell r="V242">
            <v>5265641.25</v>
          </cell>
          <cell r="W242">
            <v>4961353.8600000003</v>
          </cell>
          <cell r="Y242">
            <v>5085657.72</v>
          </cell>
          <cell r="AA242">
            <v>5340001.91</v>
          </cell>
          <cell r="AJ242">
            <v>4702342.3191666668</v>
          </cell>
          <cell r="AN242">
            <v>4905230.2016666662</v>
          </cell>
          <cell r="AR242">
            <v>5102836.3962500002</v>
          </cell>
          <cell r="AV242">
            <v>5237496.6266666669</v>
          </cell>
          <cell r="AZ242">
            <v>5223399.6920833336</v>
          </cell>
        </row>
        <row r="243">
          <cell r="Q243">
            <v>25085.26</v>
          </cell>
          <cell r="S243">
            <v>16178.53</v>
          </cell>
          <cell r="U243">
            <v>18830.25</v>
          </cell>
          <cell r="V243">
            <v>15788.79</v>
          </cell>
          <cell r="W243">
            <v>14628.32</v>
          </cell>
          <cell r="Y243">
            <v>22230.07</v>
          </cell>
          <cell r="AA243">
            <v>24338.17</v>
          </cell>
          <cell r="AJ243">
            <v>28482.822083333333</v>
          </cell>
          <cell r="AN243">
            <v>22571.727499999997</v>
          </cell>
          <cell r="AR243">
            <v>19883.045833333337</v>
          </cell>
          <cell r="AV243">
            <v>20404.464166666665</v>
          </cell>
          <cell r="AZ243">
            <v>26224.22083333334</v>
          </cell>
        </row>
        <row r="244">
          <cell r="Q244">
            <v>0</v>
          </cell>
          <cell r="S244">
            <v>0</v>
          </cell>
          <cell r="U244">
            <v>0</v>
          </cell>
          <cell r="V244">
            <v>0</v>
          </cell>
          <cell r="W244">
            <v>0</v>
          </cell>
          <cell r="Y244">
            <v>0</v>
          </cell>
          <cell r="AA244">
            <v>0</v>
          </cell>
          <cell r="AJ244">
            <v>0</v>
          </cell>
          <cell r="AN244">
            <v>0</v>
          </cell>
          <cell r="AR244">
            <v>0</v>
          </cell>
          <cell r="AV244">
            <v>0</v>
          </cell>
          <cell r="AZ244">
            <v>0</v>
          </cell>
        </row>
        <row r="245">
          <cell r="Q245">
            <v>47778.19</v>
          </cell>
          <cell r="S245">
            <v>51354.7</v>
          </cell>
          <cell r="U245">
            <v>146589.79</v>
          </cell>
          <cell r="V245">
            <v>48121.87</v>
          </cell>
          <cell r="W245">
            <v>42525.64</v>
          </cell>
          <cell r="Y245">
            <v>32333.56</v>
          </cell>
          <cell r="AA245">
            <v>28557.599999999999</v>
          </cell>
          <cell r="AJ245">
            <v>65533.318333333322</v>
          </cell>
          <cell r="AN245">
            <v>52685.482083333336</v>
          </cell>
          <cell r="AR245">
            <v>59184.195000000007</v>
          </cell>
          <cell r="AV245">
            <v>54056.328750000008</v>
          </cell>
          <cell r="AZ245">
            <v>27186.850416666668</v>
          </cell>
        </row>
        <row r="246">
          <cell r="Q246">
            <v>14913615.74</v>
          </cell>
          <cell r="S246">
            <v>13472557.5</v>
          </cell>
          <cell r="U246">
            <v>10803004.4</v>
          </cell>
          <cell r="V246">
            <v>8740673.6099999994</v>
          </cell>
          <cell r="W246">
            <v>11315327.16</v>
          </cell>
          <cell r="Y246">
            <v>10232152.300000001</v>
          </cell>
          <cell r="AA246">
            <v>6965380.4199999999</v>
          </cell>
          <cell r="AJ246">
            <v>11847936.057916665</v>
          </cell>
          <cell r="AN246">
            <v>12019658.159583332</v>
          </cell>
          <cell r="AR246">
            <v>11383191.800416669</v>
          </cell>
          <cell r="AV246">
            <v>10167417.063333334</v>
          </cell>
          <cell r="AZ246">
            <v>8593383.3754166663</v>
          </cell>
        </row>
        <row r="247">
          <cell r="Q247">
            <v>21062818.800000001</v>
          </cell>
          <cell r="S247">
            <v>21062818.800000001</v>
          </cell>
          <cell r="U247">
            <v>21062818.800000001</v>
          </cell>
          <cell r="V247">
            <v>21062818.800000001</v>
          </cell>
          <cell r="W247">
            <v>21062818.800000001</v>
          </cell>
          <cell r="Y247">
            <v>0</v>
          </cell>
          <cell r="AA247">
            <v>0</v>
          </cell>
          <cell r="AJ247">
            <v>21062818.800000004</v>
          </cell>
          <cell r="AN247">
            <v>21062818.800000004</v>
          </cell>
          <cell r="AR247">
            <v>20185201.350000005</v>
          </cell>
          <cell r="AV247">
            <v>13164261.75</v>
          </cell>
          <cell r="AZ247">
            <v>6143322.1500000013</v>
          </cell>
        </row>
        <row r="248">
          <cell r="Q248">
            <v>0</v>
          </cell>
          <cell r="S248">
            <v>0</v>
          </cell>
          <cell r="U248">
            <v>0</v>
          </cell>
          <cell r="V248">
            <v>0</v>
          </cell>
          <cell r="W248">
            <v>0</v>
          </cell>
          <cell r="Y248">
            <v>0</v>
          </cell>
          <cell r="AA248">
            <v>0</v>
          </cell>
          <cell r="AJ248">
            <v>0</v>
          </cell>
          <cell r="AN248">
            <v>0</v>
          </cell>
          <cell r="AR248">
            <v>0</v>
          </cell>
          <cell r="AV248">
            <v>0</v>
          </cell>
          <cell r="AZ248">
            <v>0</v>
          </cell>
        </row>
        <row r="249">
          <cell r="Q249">
            <v>0</v>
          </cell>
          <cell r="S249">
            <v>0</v>
          </cell>
          <cell r="U249">
            <v>0</v>
          </cell>
          <cell r="V249">
            <v>0</v>
          </cell>
          <cell r="W249">
            <v>0</v>
          </cell>
          <cell r="Y249">
            <v>0</v>
          </cell>
          <cell r="AA249">
            <v>0</v>
          </cell>
          <cell r="AJ249">
            <v>474568.26750000002</v>
          </cell>
          <cell r="AN249">
            <v>57574.006249999999</v>
          </cell>
          <cell r="AR249">
            <v>0</v>
          </cell>
          <cell r="AV249">
            <v>0</v>
          </cell>
          <cell r="AZ249">
            <v>0</v>
          </cell>
        </row>
        <row r="250">
          <cell r="Q250">
            <v>0</v>
          </cell>
          <cell r="S250">
            <v>0</v>
          </cell>
          <cell r="U250">
            <v>0</v>
          </cell>
          <cell r="V250">
            <v>0</v>
          </cell>
          <cell r="W250">
            <v>0</v>
          </cell>
          <cell r="Y250">
            <v>0</v>
          </cell>
          <cell r="AA250">
            <v>0</v>
          </cell>
          <cell r="AJ250">
            <v>5427824.1000000006</v>
          </cell>
          <cell r="AN250">
            <v>2077824.1000000003</v>
          </cell>
          <cell r="AR250">
            <v>0</v>
          </cell>
          <cell r="AV250">
            <v>0</v>
          </cell>
          <cell r="AZ250">
            <v>0</v>
          </cell>
        </row>
        <row r="251">
          <cell r="Q251">
            <v>1500000</v>
          </cell>
          <cell r="S251">
            <v>1500000</v>
          </cell>
          <cell r="U251">
            <v>2233147</v>
          </cell>
          <cell r="V251">
            <v>2309866</v>
          </cell>
          <cell r="W251">
            <v>2309866</v>
          </cell>
          <cell r="Y251">
            <v>2085348.63</v>
          </cell>
          <cell r="AA251">
            <v>2085348.63</v>
          </cell>
          <cell r="AJ251">
            <v>62500</v>
          </cell>
          <cell r="AN251">
            <v>654143.375</v>
          </cell>
          <cell r="AR251">
            <v>1411547.1929166669</v>
          </cell>
          <cell r="AV251">
            <v>2044163.4029166664</v>
          </cell>
          <cell r="AZ251">
            <v>2147636.2379166661</v>
          </cell>
        </row>
        <row r="252">
          <cell r="Q252">
            <v>0</v>
          </cell>
          <cell r="S252">
            <v>0</v>
          </cell>
          <cell r="U252">
            <v>0</v>
          </cell>
          <cell r="V252">
            <v>0</v>
          </cell>
          <cell r="W252">
            <v>0</v>
          </cell>
          <cell r="Y252">
            <v>0</v>
          </cell>
          <cell r="AA252">
            <v>0</v>
          </cell>
          <cell r="AJ252">
            <v>0</v>
          </cell>
          <cell r="AN252">
            <v>0</v>
          </cell>
          <cell r="AR252">
            <v>0</v>
          </cell>
          <cell r="AV252">
            <v>0</v>
          </cell>
          <cell r="AZ252">
            <v>0</v>
          </cell>
        </row>
        <row r="253">
          <cell r="Q253">
            <v>639223.5</v>
          </cell>
          <cell r="S253">
            <v>517085.9</v>
          </cell>
          <cell r="U253">
            <v>531793.19999999995</v>
          </cell>
          <cell r="V253">
            <v>489771.44</v>
          </cell>
          <cell r="W253">
            <v>519584.28</v>
          </cell>
          <cell r="Y253">
            <v>526071.04000000004</v>
          </cell>
          <cell r="AA253">
            <v>489948.17</v>
          </cell>
          <cell r="AJ253">
            <v>603853.4804166666</v>
          </cell>
          <cell r="AN253">
            <v>583334.47875000013</v>
          </cell>
          <cell r="AR253">
            <v>558575.03166666662</v>
          </cell>
          <cell r="AV253">
            <v>532058.0229166667</v>
          </cell>
          <cell r="AZ253">
            <v>505986.51208333328</v>
          </cell>
        </row>
        <row r="254">
          <cell r="Q254">
            <v>0</v>
          </cell>
          <cell r="S254">
            <v>0</v>
          </cell>
          <cell r="U254">
            <v>0</v>
          </cell>
          <cell r="V254">
            <v>0</v>
          </cell>
          <cell r="W254">
            <v>0</v>
          </cell>
          <cell r="Y254">
            <v>0</v>
          </cell>
          <cell r="AA254">
            <v>0</v>
          </cell>
          <cell r="AJ254">
            <v>0</v>
          </cell>
          <cell r="AN254">
            <v>0</v>
          </cell>
          <cell r="AR254">
            <v>0</v>
          </cell>
          <cell r="AV254">
            <v>0</v>
          </cell>
          <cell r="AZ254">
            <v>0</v>
          </cell>
        </row>
        <row r="255">
          <cell r="Q255">
            <v>0</v>
          </cell>
          <cell r="S255">
            <v>0</v>
          </cell>
          <cell r="U255">
            <v>0</v>
          </cell>
          <cell r="V255">
            <v>0</v>
          </cell>
          <cell r="W255">
            <v>0</v>
          </cell>
          <cell r="Y255">
            <v>0</v>
          </cell>
          <cell r="AA255">
            <v>0</v>
          </cell>
          <cell r="AJ255">
            <v>0</v>
          </cell>
          <cell r="AN255">
            <v>0</v>
          </cell>
          <cell r="AR255">
            <v>0</v>
          </cell>
          <cell r="AV255">
            <v>0</v>
          </cell>
          <cell r="AZ255">
            <v>0</v>
          </cell>
        </row>
        <row r="256">
          <cell r="Q256">
            <v>8327.23</v>
          </cell>
          <cell r="S256">
            <v>7249.76</v>
          </cell>
          <cell r="U256">
            <v>7049.76</v>
          </cell>
          <cell r="V256">
            <v>6949.76</v>
          </cell>
          <cell r="W256">
            <v>6849.76</v>
          </cell>
          <cell r="Y256">
            <v>6649.76</v>
          </cell>
          <cell r="AA256">
            <v>6449.76</v>
          </cell>
          <cell r="AJ256">
            <v>9794.1995833333349</v>
          </cell>
          <cell r="AN256">
            <v>8419.0958333333328</v>
          </cell>
          <cell r="AR256">
            <v>7576.5349999999989</v>
          </cell>
          <cell r="AV256">
            <v>6488.5712500000009</v>
          </cell>
          <cell r="AZ256">
            <v>5992.0129166666675</v>
          </cell>
        </row>
        <row r="257">
          <cell r="Q257">
            <v>0</v>
          </cell>
          <cell r="S257">
            <v>0</v>
          </cell>
          <cell r="U257">
            <v>0</v>
          </cell>
          <cell r="V257">
            <v>0</v>
          </cell>
          <cell r="W257">
            <v>0</v>
          </cell>
          <cell r="Y257">
            <v>0</v>
          </cell>
          <cell r="AA257">
            <v>0</v>
          </cell>
          <cell r="AJ257">
            <v>187281.44333333336</v>
          </cell>
          <cell r="AN257">
            <v>0</v>
          </cell>
          <cell r="AR257">
            <v>0</v>
          </cell>
          <cell r="AV257">
            <v>0</v>
          </cell>
          <cell r="AZ257">
            <v>0</v>
          </cell>
        </row>
        <row r="258">
          <cell r="Q258">
            <v>308204.13</v>
          </cell>
          <cell r="S258">
            <v>181982.71</v>
          </cell>
          <cell r="U258">
            <v>82231.14</v>
          </cell>
          <cell r="V258">
            <v>82231.14</v>
          </cell>
          <cell r="W258">
            <v>82231.14</v>
          </cell>
          <cell r="Y258">
            <v>82231.14</v>
          </cell>
          <cell r="AA258">
            <v>82231.14</v>
          </cell>
          <cell r="AJ258">
            <v>352707.13249999989</v>
          </cell>
          <cell r="AN258">
            <v>284567.32249999995</v>
          </cell>
          <cell r="AR258">
            <v>189149.89583333328</v>
          </cell>
          <cell r="AV258">
            <v>111809.98791666667</v>
          </cell>
          <cell r="AZ258">
            <v>82231.14</v>
          </cell>
        </row>
        <row r="259">
          <cell r="Q259">
            <v>532376</v>
          </cell>
          <cell r="S259">
            <v>532376</v>
          </cell>
          <cell r="U259">
            <v>532376</v>
          </cell>
          <cell r="V259">
            <v>532376</v>
          </cell>
          <cell r="W259">
            <v>532376</v>
          </cell>
          <cell r="Y259">
            <v>532376</v>
          </cell>
          <cell r="AA259">
            <v>532376</v>
          </cell>
          <cell r="AJ259">
            <v>520515.66666666669</v>
          </cell>
          <cell r="AN259">
            <v>524641</v>
          </cell>
          <cell r="AR259">
            <v>528766.33333333337</v>
          </cell>
          <cell r="AV259">
            <v>533494.65500000003</v>
          </cell>
          <cell r="AZ259">
            <v>542443.8949999999</v>
          </cell>
        </row>
        <row r="260">
          <cell r="Q260">
            <v>99000</v>
          </cell>
          <cell r="S260">
            <v>99000</v>
          </cell>
          <cell r="U260">
            <v>99000</v>
          </cell>
          <cell r="V260">
            <v>99000</v>
          </cell>
          <cell r="W260">
            <v>137000</v>
          </cell>
          <cell r="Y260">
            <v>137000</v>
          </cell>
          <cell r="AA260">
            <v>137000</v>
          </cell>
          <cell r="AJ260">
            <v>4125</v>
          </cell>
          <cell r="AN260">
            <v>37125</v>
          </cell>
          <cell r="AR260">
            <v>78041.666666666672</v>
          </cell>
          <cell r="AV260">
            <v>119583.33333333333</v>
          </cell>
          <cell r="AZ260">
            <v>132250</v>
          </cell>
        </row>
        <row r="261">
          <cell r="Q261">
            <v>0</v>
          </cell>
          <cell r="S261">
            <v>0</v>
          </cell>
          <cell r="U261">
            <v>0</v>
          </cell>
          <cell r="V261">
            <v>0</v>
          </cell>
          <cell r="W261">
            <v>0</v>
          </cell>
          <cell r="Y261">
            <v>0</v>
          </cell>
          <cell r="AA261">
            <v>0</v>
          </cell>
          <cell r="AJ261">
            <v>0</v>
          </cell>
          <cell r="AN261">
            <v>0</v>
          </cell>
          <cell r="AR261">
            <v>0</v>
          </cell>
          <cell r="AV261">
            <v>0</v>
          </cell>
          <cell r="AZ261">
            <v>0</v>
          </cell>
        </row>
        <row r="262">
          <cell r="Q262">
            <v>0</v>
          </cell>
          <cell r="S262">
            <v>0</v>
          </cell>
          <cell r="U262">
            <v>0</v>
          </cell>
          <cell r="V262">
            <v>0</v>
          </cell>
          <cell r="W262">
            <v>0</v>
          </cell>
          <cell r="Y262">
            <v>0</v>
          </cell>
          <cell r="AA262">
            <v>0</v>
          </cell>
          <cell r="AJ262">
            <v>0</v>
          </cell>
          <cell r="AN262">
            <v>0</v>
          </cell>
          <cell r="AR262">
            <v>0</v>
          </cell>
          <cell r="AV262">
            <v>0</v>
          </cell>
          <cell r="AZ262">
            <v>0</v>
          </cell>
        </row>
        <row r="263">
          <cell r="Q263">
            <v>7712913.7300000004</v>
          </cell>
          <cell r="S263">
            <v>9257769.7599999998</v>
          </cell>
          <cell r="U263">
            <v>7971969.96</v>
          </cell>
          <cell r="V263">
            <v>3204332.84</v>
          </cell>
          <cell r="W263">
            <v>2059862.23</v>
          </cell>
          <cell r="Y263">
            <v>3857155.22</v>
          </cell>
          <cell r="AA263">
            <v>4569474.8600000003</v>
          </cell>
          <cell r="AJ263">
            <v>8535830.9170833342</v>
          </cell>
          <cell r="AN263">
            <v>8052605.5554166669</v>
          </cell>
          <cell r="AR263">
            <v>6500748.6154166674</v>
          </cell>
          <cell r="AV263">
            <v>5526328.5091666663</v>
          </cell>
          <cell r="AZ263">
            <v>5502157.1258333335</v>
          </cell>
        </row>
        <row r="264">
          <cell r="Q264">
            <v>-3199410.1</v>
          </cell>
          <cell r="S264">
            <v>-3341648.63</v>
          </cell>
          <cell r="U264">
            <v>-3448458.23</v>
          </cell>
          <cell r="V264">
            <v>-3511372.47</v>
          </cell>
          <cell r="W264">
            <v>-3583223.03</v>
          </cell>
          <cell r="Y264">
            <v>-3589433.51</v>
          </cell>
          <cell r="AA264">
            <v>-3610663.08</v>
          </cell>
          <cell r="AJ264">
            <v>-2353592.8508333326</v>
          </cell>
          <cell r="AN264">
            <v>-2694151.5550000002</v>
          </cell>
          <cell r="AR264">
            <v>-3113717.1191666671</v>
          </cell>
          <cell r="AV264">
            <v>-3550589.9350000001</v>
          </cell>
          <cell r="AZ264">
            <v>-3878103.0595833338</v>
          </cell>
        </row>
        <row r="265">
          <cell r="Q265">
            <v>-1719418.91</v>
          </cell>
          <cell r="S265">
            <v>-1815110.43</v>
          </cell>
          <cell r="U265">
            <v>-1696730.77</v>
          </cell>
          <cell r="V265">
            <v>-1627270.89</v>
          </cell>
          <cell r="W265">
            <v>-1512518.6</v>
          </cell>
          <cell r="Y265">
            <v>-1468993.08</v>
          </cell>
          <cell r="AA265">
            <v>-1556702.85</v>
          </cell>
          <cell r="AJ265">
            <v>-1059522.6820833334</v>
          </cell>
          <cell r="AN265">
            <v>-1273109.2837500002</v>
          </cell>
          <cell r="AR265">
            <v>-1477585.0216666667</v>
          </cell>
          <cell r="AV265">
            <v>-1660174.4650000001</v>
          </cell>
          <cell r="AZ265">
            <v>-1744353.6429166666</v>
          </cell>
        </row>
        <row r="266">
          <cell r="Q266">
            <v>0</v>
          </cell>
          <cell r="S266">
            <v>0</v>
          </cell>
          <cell r="U266">
            <v>0</v>
          </cell>
          <cell r="V266">
            <v>0</v>
          </cell>
          <cell r="W266">
            <v>0</v>
          </cell>
          <cell r="Y266">
            <v>0</v>
          </cell>
          <cell r="AA266">
            <v>0</v>
          </cell>
          <cell r="AJ266">
            <v>0</v>
          </cell>
          <cell r="AN266">
            <v>0</v>
          </cell>
          <cell r="AR266">
            <v>0</v>
          </cell>
          <cell r="AV266">
            <v>0</v>
          </cell>
          <cell r="AZ266">
            <v>0</v>
          </cell>
        </row>
        <row r="267">
          <cell r="Q267">
            <v>3199410.1</v>
          </cell>
          <cell r="S267">
            <v>0</v>
          </cell>
          <cell r="U267">
            <v>0</v>
          </cell>
          <cell r="V267">
            <v>0</v>
          </cell>
          <cell r="W267">
            <v>0</v>
          </cell>
          <cell r="Y267">
            <v>0</v>
          </cell>
          <cell r="AA267">
            <v>0</v>
          </cell>
          <cell r="AJ267">
            <v>1985617.35375</v>
          </cell>
          <cell r="AN267">
            <v>1980967.5604166668</v>
          </cell>
          <cell r="AR267">
            <v>1214336.1345833333</v>
          </cell>
          <cell r="AV267">
            <v>407568.77166666667</v>
          </cell>
          <cell r="AZ267">
            <v>0</v>
          </cell>
        </row>
        <row r="268">
          <cell r="Q268">
            <v>1719418.91</v>
          </cell>
          <cell r="S268">
            <v>0</v>
          </cell>
          <cell r="U268">
            <v>0</v>
          </cell>
          <cell r="V268">
            <v>0</v>
          </cell>
          <cell r="W268">
            <v>0</v>
          </cell>
          <cell r="Y268">
            <v>0</v>
          </cell>
          <cell r="AA268">
            <v>0</v>
          </cell>
          <cell r="AJ268">
            <v>921836.3583333334</v>
          </cell>
          <cell r="AN268">
            <v>899361.3550000001</v>
          </cell>
          <cell r="AR268">
            <v>588355.35333333327</v>
          </cell>
          <cell r="AV268">
            <v>223637.82625000001</v>
          </cell>
          <cell r="AZ268">
            <v>0</v>
          </cell>
        </row>
        <row r="269">
          <cell r="Q269">
            <v>0</v>
          </cell>
          <cell r="S269">
            <v>0</v>
          </cell>
          <cell r="U269">
            <v>0</v>
          </cell>
          <cell r="V269">
            <v>0</v>
          </cell>
          <cell r="W269">
            <v>0</v>
          </cell>
          <cell r="Y269">
            <v>0</v>
          </cell>
          <cell r="AA269">
            <v>0</v>
          </cell>
          <cell r="AJ269">
            <v>-244840.10958333328</v>
          </cell>
          <cell r="AN269">
            <v>-94169.272916666654</v>
          </cell>
          <cell r="AR269">
            <v>0</v>
          </cell>
          <cell r="AV269">
            <v>0</v>
          </cell>
          <cell r="AZ269">
            <v>0</v>
          </cell>
        </row>
        <row r="270">
          <cell r="Q270">
            <v>0</v>
          </cell>
          <cell r="S270">
            <v>0</v>
          </cell>
          <cell r="U270">
            <v>0</v>
          </cell>
          <cell r="V270">
            <v>0</v>
          </cell>
          <cell r="W270">
            <v>0</v>
          </cell>
          <cell r="Y270">
            <v>0</v>
          </cell>
          <cell r="AA270">
            <v>0</v>
          </cell>
          <cell r="AJ270">
            <v>0</v>
          </cell>
          <cell r="AN270">
            <v>0</v>
          </cell>
          <cell r="AR270">
            <v>0</v>
          </cell>
          <cell r="AV270">
            <v>0</v>
          </cell>
          <cell r="AZ270">
            <v>0</v>
          </cell>
        </row>
        <row r="271">
          <cell r="Q271">
            <v>-842797.76</v>
          </cell>
          <cell r="S271">
            <v>-835819.99</v>
          </cell>
          <cell r="U271">
            <v>-793803.49</v>
          </cell>
          <cell r="V271">
            <v>-804982.79</v>
          </cell>
          <cell r="W271">
            <v>-782666.77</v>
          </cell>
          <cell r="Y271">
            <v>-836026.15</v>
          </cell>
          <cell r="AA271">
            <v>-885224.65</v>
          </cell>
          <cell r="AJ271">
            <v>-634380.37875000003</v>
          </cell>
          <cell r="AN271">
            <v>-710862.43916666659</v>
          </cell>
          <cell r="AR271">
            <v>-779355.72833333339</v>
          </cell>
          <cell r="AV271">
            <v>-834370.53625</v>
          </cell>
          <cell r="AZ271">
            <v>-879799.72666666657</v>
          </cell>
        </row>
        <row r="272">
          <cell r="Q272">
            <v>-44.77</v>
          </cell>
          <cell r="S272">
            <v>356.17</v>
          </cell>
          <cell r="U272">
            <v>1011.1</v>
          </cell>
          <cell r="V272">
            <v>1266.52</v>
          </cell>
          <cell r="W272">
            <v>1525.51</v>
          </cell>
          <cell r="Y272">
            <v>3030.2</v>
          </cell>
          <cell r="AA272">
            <v>1616.54</v>
          </cell>
          <cell r="AJ272">
            <v>2308.2641666666668</v>
          </cell>
          <cell r="AN272">
            <v>2134.5391666666665</v>
          </cell>
          <cell r="AR272">
            <v>2052.9354166666667</v>
          </cell>
          <cell r="AV272">
            <v>2168.4337499999997</v>
          </cell>
          <cell r="AZ272">
            <v>2197.864583333333</v>
          </cell>
        </row>
        <row r="273">
          <cell r="Q273">
            <v>0</v>
          </cell>
          <cell r="S273">
            <v>0</v>
          </cell>
          <cell r="U273">
            <v>0</v>
          </cell>
          <cell r="V273">
            <v>0</v>
          </cell>
          <cell r="W273">
            <v>0</v>
          </cell>
          <cell r="Y273">
            <v>0</v>
          </cell>
          <cell r="AA273">
            <v>0</v>
          </cell>
          <cell r="AJ273">
            <v>0</v>
          </cell>
          <cell r="AN273">
            <v>0</v>
          </cell>
          <cell r="AR273">
            <v>0</v>
          </cell>
          <cell r="AV273">
            <v>0</v>
          </cell>
          <cell r="AZ273">
            <v>0</v>
          </cell>
        </row>
        <row r="274">
          <cell r="Q274">
            <v>8720.19</v>
          </cell>
          <cell r="S274">
            <v>67041.33</v>
          </cell>
          <cell r="U274">
            <v>15222.07</v>
          </cell>
          <cell r="V274">
            <v>52573.73</v>
          </cell>
          <cell r="W274">
            <v>61391.08</v>
          </cell>
          <cell r="Y274">
            <v>232835.19</v>
          </cell>
          <cell r="AA274">
            <v>36311.51</v>
          </cell>
          <cell r="AJ274">
            <v>34699.973749999997</v>
          </cell>
          <cell r="AN274">
            <v>44925.13041666666</v>
          </cell>
          <cell r="AR274">
            <v>51579.630000000005</v>
          </cell>
          <cell r="AV274">
            <v>68069.60791666666</v>
          </cell>
          <cell r="AZ274">
            <v>64504.783333333333</v>
          </cell>
        </row>
        <row r="275">
          <cell r="Q275">
            <v>0</v>
          </cell>
          <cell r="S275">
            <v>0</v>
          </cell>
          <cell r="U275">
            <v>0</v>
          </cell>
          <cell r="V275">
            <v>0</v>
          </cell>
          <cell r="W275">
            <v>0</v>
          </cell>
          <cell r="Y275">
            <v>0</v>
          </cell>
          <cell r="AA275">
            <v>0</v>
          </cell>
          <cell r="AJ275">
            <v>0</v>
          </cell>
          <cell r="AN275">
            <v>0</v>
          </cell>
          <cell r="AR275">
            <v>0</v>
          </cell>
          <cell r="AV275">
            <v>0</v>
          </cell>
          <cell r="AZ275">
            <v>0</v>
          </cell>
        </row>
        <row r="276">
          <cell r="Q276">
            <v>0</v>
          </cell>
          <cell r="S276">
            <v>0</v>
          </cell>
          <cell r="U276">
            <v>0</v>
          </cell>
          <cell r="V276">
            <v>0</v>
          </cell>
          <cell r="W276">
            <v>0</v>
          </cell>
          <cell r="Y276">
            <v>0</v>
          </cell>
          <cell r="AA276">
            <v>0</v>
          </cell>
          <cell r="AJ276">
            <v>0</v>
          </cell>
          <cell r="AN276">
            <v>0</v>
          </cell>
          <cell r="AR276">
            <v>0</v>
          </cell>
          <cell r="AV276">
            <v>0</v>
          </cell>
          <cell r="AZ276">
            <v>0</v>
          </cell>
        </row>
        <row r="277">
          <cell r="Q277">
            <v>0</v>
          </cell>
          <cell r="S277">
            <v>0</v>
          </cell>
          <cell r="U277">
            <v>0</v>
          </cell>
          <cell r="V277">
            <v>0</v>
          </cell>
          <cell r="W277">
            <v>0</v>
          </cell>
          <cell r="Y277">
            <v>0</v>
          </cell>
          <cell r="AA277">
            <v>0</v>
          </cell>
          <cell r="AJ277">
            <v>0</v>
          </cell>
          <cell r="AN277">
            <v>0</v>
          </cell>
          <cell r="AR277">
            <v>0</v>
          </cell>
          <cell r="AV277">
            <v>0</v>
          </cell>
          <cell r="AZ277">
            <v>0</v>
          </cell>
        </row>
        <row r="278">
          <cell r="Q278">
            <v>-639223.5</v>
          </cell>
          <cell r="S278">
            <v>-517085.9</v>
          </cell>
          <cell r="U278">
            <v>-531793.19999999995</v>
          </cell>
          <cell r="V278">
            <v>-489771.44</v>
          </cell>
          <cell r="W278">
            <v>-519584.28</v>
          </cell>
          <cell r="Y278">
            <v>-526071.04000000004</v>
          </cell>
          <cell r="AA278">
            <v>-489948.17</v>
          </cell>
          <cell r="AJ278">
            <v>-603853.4804166666</v>
          </cell>
          <cell r="AN278">
            <v>-583334.47875000013</v>
          </cell>
          <cell r="AR278">
            <v>-558575.03166666662</v>
          </cell>
          <cell r="AV278">
            <v>-532058.0229166667</v>
          </cell>
          <cell r="AZ278">
            <v>-505986.51208333328</v>
          </cell>
        </row>
        <row r="279">
          <cell r="Q279">
            <v>6132808.3899999997</v>
          </cell>
          <cell r="S279">
            <v>9137238.7699999996</v>
          </cell>
          <cell r="U279">
            <v>2699641.88</v>
          </cell>
          <cell r="V279">
            <v>2804746.31</v>
          </cell>
          <cell r="W279">
            <v>112476.9</v>
          </cell>
          <cell r="Y279">
            <v>403928.49</v>
          </cell>
          <cell r="AA279">
            <v>497031.58</v>
          </cell>
          <cell r="AJ279">
            <v>4340062.5712499991</v>
          </cell>
          <cell r="AN279">
            <v>5351910.7491666665</v>
          </cell>
          <cell r="AR279">
            <v>4169563.3070833334</v>
          </cell>
          <cell r="AV279">
            <v>2417904.0279166657</v>
          </cell>
          <cell r="AZ279">
            <v>603696.52249999996</v>
          </cell>
        </row>
        <row r="280">
          <cell r="Q280">
            <v>2953683</v>
          </cell>
          <cell r="S280">
            <v>2953683</v>
          </cell>
          <cell r="U280">
            <v>2953683</v>
          </cell>
          <cell r="V280">
            <v>2953683</v>
          </cell>
          <cell r="W280">
            <v>0</v>
          </cell>
          <cell r="Y280">
            <v>0</v>
          </cell>
          <cell r="AA280">
            <v>0</v>
          </cell>
          <cell r="AJ280">
            <v>370085.375</v>
          </cell>
          <cell r="AN280">
            <v>1354313.0416666667</v>
          </cell>
          <cell r="AR280">
            <v>1723190.0833333333</v>
          </cell>
          <cell r="AV280">
            <v>1353771.375</v>
          </cell>
          <cell r="AZ280">
            <v>369210.375</v>
          </cell>
        </row>
        <row r="281">
          <cell r="Q281">
            <v>1661931.61</v>
          </cell>
          <cell r="S281">
            <v>1630305.04</v>
          </cell>
          <cell r="U281">
            <v>1276552.05</v>
          </cell>
          <cell r="V281">
            <v>864458.71</v>
          </cell>
          <cell r="W281">
            <v>862744.42</v>
          </cell>
          <cell r="Y281">
            <v>1414047.58</v>
          </cell>
          <cell r="AA281">
            <v>1548406.01</v>
          </cell>
          <cell r="AJ281">
            <v>1135187.5266666666</v>
          </cell>
          <cell r="AN281">
            <v>1327369.5483333336</v>
          </cell>
          <cell r="AR281">
            <v>1281920.0045833336</v>
          </cell>
          <cell r="AV281">
            <v>1318342.3354166665</v>
          </cell>
          <cell r="AZ281">
            <v>1491291.7783333333</v>
          </cell>
        </row>
        <row r="282">
          <cell r="Q282">
            <v>1721577.28</v>
          </cell>
          <cell r="S282">
            <v>2014952.41</v>
          </cell>
          <cell r="U282">
            <v>1269350.5900000001</v>
          </cell>
          <cell r="V282">
            <v>1171084.6599999999</v>
          </cell>
          <cell r="W282">
            <v>1299715.27</v>
          </cell>
          <cell r="Y282">
            <v>1579658.91</v>
          </cell>
          <cell r="AA282">
            <v>1660763.86</v>
          </cell>
          <cell r="AJ282">
            <v>1371827.2241666666</v>
          </cell>
          <cell r="AN282">
            <v>1567580.9658333333</v>
          </cell>
          <cell r="AR282">
            <v>1595942.4024999999</v>
          </cell>
          <cell r="AV282">
            <v>1611141.897083333</v>
          </cell>
          <cell r="AZ282">
            <v>1386966.8566666667</v>
          </cell>
        </row>
        <row r="283">
          <cell r="Q283">
            <v>408564.99</v>
          </cell>
          <cell r="S283">
            <v>324416.99</v>
          </cell>
          <cell r="U283">
            <v>282216.99</v>
          </cell>
          <cell r="V283">
            <v>267095.99</v>
          </cell>
          <cell r="W283">
            <v>233406.99</v>
          </cell>
          <cell r="Y283">
            <v>229662.99</v>
          </cell>
          <cell r="AA283">
            <v>260818.99</v>
          </cell>
          <cell r="AJ283">
            <v>373919.03166666673</v>
          </cell>
          <cell r="AN283">
            <v>373433.69833333342</v>
          </cell>
          <cell r="AR283">
            <v>331967.82333333342</v>
          </cell>
          <cell r="AV283">
            <v>277852.82333333342</v>
          </cell>
          <cell r="AZ283">
            <v>254998.07333333339</v>
          </cell>
        </row>
        <row r="284">
          <cell r="Q284">
            <v>32895.58</v>
          </cell>
          <cell r="S284">
            <v>31495.66</v>
          </cell>
          <cell r="U284">
            <v>29432.36</v>
          </cell>
          <cell r="V284">
            <v>28884.46</v>
          </cell>
          <cell r="W284">
            <v>27464.67</v>
          </cell>
          <cell r="Y284">
            <v>26745</v>
          </cell>
          <cell r="AA284">
            <v>26383.52</v>
          </cell>
          <cell r="AJ284">
            <v>47869.359583333331</v>
          </cell>
          <cell r="AN284">
            <v>41802.447500000002</v>
          </cell>
          <cell r="AR284">
            <v>36077.1</v>
          </cell>
          <cell r="AV284">
            <v>28488.466249999998</v>
          </cell>
          <cell r="AZ284">
            <v>27068.943333333329</v>
          </cell>
        </row>
        <row r="285">
          <cell r="Q285">
            <v>1204788.58</v>
          </cell>
          <cell r="S285">
            <v>1166691.6000000001</v>
          </cell>
          <cell r="U285">
            <v>1166691.6000000001</v>
          </cell>
          <cell r="V285">
            <v>1157033.3700000001</v>
          </cell>
          <cell r="W285">
            <v>1157033.3700000001</v>
          </cell>
          <cell r="Y285">
            <v>1150237.71</v>
          </cell>
          <cell r="AA285">
            <v>1131115.93</v>
          </cell>
          <cell r="AJ285">
            <v>1349978.5391666666</v>
          </cell>
          <cell r="AN285">
            <v>1279203.0795833331</v>
          </cell>
          <cell r="AR285">
            <v>1210994.3170833334</v>
          </cell>
          <cell r="AV285">
            <v>1156898.6166666667</v>
          </cell>
          <cell r="AZ285">
            <v>1142853.7000000002</v>
          </cell>
        </row>
        <row r="286">
          <cell r="Q286">
            <v>2136077.9300000002</v>
          </cell>
          <cell r="S286">
            <v>2043050.77</v>
          </cell>
          <cell r="U286">
            <v>1905061.47</v>
          </cell>
          <cell r="V286">
            <v>1905061.47</v>
          </cell>
          <cell r="W286">
            <v>1905061.47</v>
          </cell>
          <cell r="Y286">
            <v>1897591.52</v>
          </cell>
          <cell r="AA286">
            <v>2336915.7400000002</v>
          </cell>
          <cell r="AJ286">
            <v>1180910.8266666669</v>
          </cell>
          <cell r="AN286">
            <v>1668572.3641666668</v>
          </cell>
          <cell r="AR286">
            <v>2188398.6745833331</v>
          </cell>
          <cell r="AV286">
            <v>2063425.2204166662</v>
          </cell>
          <cell r="AZ286">
            <v>1990030.8779166669</v>
          </cell>
        </row>
        <row r="287">
          <cell r="Q287">
            <v>1541729.6</v>
          </cell>
          <cell r="S287">
            <v>1498714.81</v>
          </cell>
          <cell r="U287">
            <v>1453194.8</v>
          </cell>
          <cell r="V287">
            <v>1453194.8</v>
          </cell>
          <cell r="W287">
            <v>1436482.69</v>
          </cell>
          <cell r="Y287">
            <v>1381116.26</v>
          </cell>
          <cell r="AA287">
            <v>1380010.3</v>
          </cell>
          <cell r="AJ287">
            <v>1821200.9724999995</v>
          </cell>
          <cell r="AN287">
            <v>1700331.3816666666</v>
          </cell>
          <cell r="AR287">
            <v>1564918.4195833337</v>
          </cell>
          <cell r="AV287">
            <v>1533345.2758333331</v>
          </cell>
          <cell r="AZ287">
            <v>1771028.3266666664</v>
          </cell>
        </row>
        <row r="288">
          <cell r="Q288">
            <v>0</v>
          </cell>
          <cell r="S288">
            <v>0</v>
          </cell>
          <cell r="U288">
            <v>0</v>
          </cell>
          <cell r="V288">
            <v>0</v>
          </cell>
          <cell r="W288">
            <v>0</v>
          </cell>
          <cell r="Y288">
            <v>0</v>
          </cell>
          <cell r="AA288">
            <v>0</v>
          </cell>
          <cell r="AJ288">
            <v>0</v>
          </cell>
          <cell r="AN288">
            <v>0</v>
          </cell>
          <cell r="AR288">
            <v>0</v>
          </cell>
          <cell r="AV288">
            <v>0</v>
          </cell>
          <cell r="AZ288">
            <v>0</v>
          </cell>
        </row>
        <row r="289">
          <cell r="Q289">
            <v>296599.96000000002</v>
          </cell>
          <cell r="S289">
            <v>296599.96000000002</v>
          </cell>
          <cell r="U289">
            <v>296599.96000000002</v>
          </cell>
          <cell r="V289">
            <v>296599.96000000002</v>
          </cell>
          <cell r="W289">
            <v>296599.96000000002</v>
          </cell>
          <cell r="Y289">
            <v>296599.96000000002</v>
          </cell>
          <cell r="AA289">
            <v>296599.96000000002</v>
          </cell>
          <cell r="AJ289">
            <v>295586.93708333332</v>
          </cell>
          <cell r="AN289">
            <v>296063.65375</v>
          </cell>
          <cell r="AR289">
            <v>296540.37041666667</v>
          </cell>
          <cell r="AV289">
            <v>296599.96000000002</v>
          </cell>
          <cell r="AZ289">
            <v>296599.96000000002</v>
          </cell>
        </row>
        <row r="290">
          <cell r="Q290">
            <v>0</v>
          </cell>
          <cell r="S290">
            <v>0</v>
          </cell>
          <cell r="U290">
            <v>0</v>
          </cell>
          <cell r="V290">
            <v>0</v>
          </cell>
          <cell r="W290">
            <v>0</v>
          </cell>
          <cell r="Y290">
            <v>0</v>
          </cell>
          <cell r="AA290">
            <v>0</v>
          </cell>
          <cell r="AJ290">
            <v>0</v>
          </cell>
          <cell r="AN290">
            <v>0</v>
          </cell>
          <cell r="AR290">
            <v>0</v>
          </cell>
          <cell r="AV290">
            <v>0</v>
          </cell>
          <cell r="AZ290">
            <v>0</v>
          </cell>
        </row>
        <row r="291">
          <cell r="Q291">
            <v>0</v>
          </cell>
          <cell r="S291">
            <v>0</v>
          </cell>
          <cell r="U291">
            <v>0</v>
          </cell>
          <cell r="V291">
            <v>0</v>
          </cell>
          <cell r="W291">
            <v>0</v>
          </cell>
          <cell r="Y291">
            <v>0</v>
          </cell>
          <cell r="AA291">
            <v>0</v>
          </cell>
          <cell r="AJ291">
            <v>0</v>
          </cell>
          <cell r="AN291">
            <v>0</v>
          </cell>
          <cell r="AR291">
            <v>0</v>
          </cell>
          <cell r="AV291">
            <v>0</v>
          </cell>
          <cell r="AZ291">
            <v>0</v>
          </cell>
        </row>
        <row r="292">
          <cell r="Q292">
            <v>0</v>
          </cell>
          <cell r="S292">
            <v>0</v>
          </cell>
          <cell r="U292">
            <v>0</v>
          </cell>
          <cell r="V292">
            <v>0</v>
          </cell>
          <cell r="W292">
            <v>0</v>
          </cell>
          <cell r="Y292">
            <v>0</v>
          </cell>
          <cell r="AA292">
            <v>0</v>
          </cell>
          <cell r="AJ292">
            <v>0</v>
          </cell>
          <cell r="AN292">
            <v>0</v>
          </cell>
          <cell r="AR292">
            <v>0</v>
          </cell>
          <cell r="AV292">
            <v>0</v>
          </cell>
          <cell r="AZ292">
            <v>0</v>
          </cell>
        </row>
        <row r="293">
          <cell r="Q293">
            <v>236019.11</v>
          </cell>
          <cell r="S293">
            <v>220254.11</v>
          </cell>
          <cell r="U293">
            <v>212357.11</v>
          </cell>
          <cell r="V293">
            <v>174894.11</v>
          </cell>
          <cell r="W293">
            <v>171486.11</v>
          </cell>
          <cell r="Y293">
            <v>132046.10999999999</v>
          </cell>
          <cell r="AA293">
            <v>136125.10999999999</v>
          </cell>
          <cell r="AJ293">
            <v>222455.65166666658</v>
          </cell>
          <cell r="AN293">
            <v>218668.81833333327</v>
          </cell>
          <cell r="AR293">
            <v>202287.81833333324</v>
          </cell>
          <cell r="AV293">
            <v>167884.11</v>
          </cell>
          <cell r="AZ293">
            <v>152636.06833333327</v>
          </cell>
        </row>
        <row r="294">
          <cell r="Q294">
            <v>1269776.1000000001</v>
          </cell>
          <cell r="S294">
            <v>1269776.1000000001</v>
          </cell>
          <cell r="U294">
            <v>1269776.1000000001</v>
          </cell>
          <cell r="V294">
            <v>1269776.1000000001</v>
          </cell>
          <cell r="W294">
            <v>1269776.1000000001</v>
          </cell>
          <cell r="Y294">
            <v>1269776.1000000001</v>
          </cell>
          <cell r="AA294">
            <v>1269776.1000000001</v>
          </cell>
          <cell r="AJ294">
            <v>1286531.0120833332</v>
          </cell>
          <cell r="AN294">
            <v>1279998.7162499998</v>
          </cell>
          <cell r="AR294">
            <v>1274432.6579166665</v>
          </cell>
          <cell r="AV294">
            <v>1258652.075</v>
          </cell>
          <cell r="AZ294">
            <v>1169659.875</v>
          </cell>
        </row>
        <row r="295">
          <cell r="Q295">
            <v>109007.85</v>
          </cell>
          <cell r="S295">
            <v>-107513.12</v>
          </cell>
          <cell r="U295">
            <v>-160827.37</v>
          </cell>
          <cell r="V295">
            <v>-6363.33</v>
          </cell>
          <cell r="W295">
            <v>-243357.72</v>
          </cell>
          <cell r="Y295">
            <v>-75911.67</v>
          </cell>
          <cell r="AA295">
            <v>-32569.119999999999</v>
          </cell>
          <cell r="AJ295">
            <v>58.796666666667683</v>
          </cell>
          <cell r="AN295">
            <v>-52981.907916666671</v>
          </cell>
          <cell r="AR295">
            <v>-55059.267499999994</v>
          </cell>
          <cell r="AV295">
            <v>-34484.439999999995</v>
          </cell>
          <cell r="AZ295">
            <v>-30722.507499999996</v>
          </cell>
        </row>
        <row r="296">
          <cell r="Q296">
            <v>2619710.08</v>
          </cell>
          <cell r="S296">
            <v>2634471.19</v>
          </cell>
          <cell r="U296">
            <v>2595921.54</v>
          </cell>
          <cell r="V296">
            <v>1643690.23</v>
          </cell>
          <cell r="W296">
            <v>647990.86</v>
          </cell>
          <cell r="Y296">
            <v>2432705.02</v>
          </cell>
          <cell r="AA296">
            <v>2870359.44</v>
          </cell>
          <cell r="AJ296">
            <v>109154.58666666667</v>
          </cell>
          <cell r="AN296">
            <v>1025272.3583333334</v>
          </cell>
          <cell r="AR296">
            <v>1572226.62</v>
          </cell>
          <cell r="AV296">
            <v>2503230.8066666671</v>
          </cell>
          <cell r="AZ296">
            <v>2828879.4049999998</v>
          </cell>
        </row>
        <row r="297">
          <cell r="Q297">
            <v>-657287.94999999995</v>
          </cell>
          <cell r="S297">
            <v>-657287.94999999995</v>
          </cell>
          <cell r="U297">
            <v>-1164007.8700000001</v>
          </cell>
          <cell r="V297">
            <v>-1164007.8700000001</v>
          </cell>
          <cell r="W297">
            <v>-155336.56</v>
          </cell>
          <cell r="Y297">
            <v>-155336.56</v>
          </cell>
          <cell r="AA297">
            <v>-660027.71</v>
          </cell>
          <cell r="AJ297">
            <v>-27386.997916666664</v>
          </cell>
          <cell r="AN297">
            <v>-309822.97125</v>
          </cell>
          <cell r="AR297">
            <v>-487685.73833333328</v>
          </cell>
          <cell r="AV297">
            <v>-693209.15374999994</v>
          </cell>
          <cell r="AZ297">
            <v>-501667.4520833334</v>
          </cell>
        </row>
        <row r="298">
          <cell r="Q298">
            <v>8715.92</v>
          </cell>
          <cell r="S298">
            <v>0</v>
          </cell>
          <cell r="U298">
            <v>0</v>
          </cell>
          <cell r="V298">
            <v>0</v>
          </cell>
          <cell r="W298">
            <v>0</v>
          </cell>
          <cell r="Y298">
            <v>0</v>
          </cell>
          <cell r="AA298">
            <v>0</v>
          </cell>
          <cell r="AJ298">
            <v>363.16333333333336</v>
          </cell>
          <cell r="AN298">
            <v>1452.6533333333334</v>
          </cell>
          <cell r="AR298">
            <v>1452.6533333333334</v>
          </cell>
          <cell r="AV298">
            <v>1089.49</v>
          </cell>
          <cell r="AZ298">
            <v>0</v>
          </cell>
        </row>
        <row r="299">
          <cell r="Q299">
            <v>0</v>
          </cell>
          <cell r="S299">
            <v>0</v>
          </cell>
          <cell r="U299">
            <v>0</v>
          </cell>
          <cell r="V299">
            <v>0</v>
          </cell>
          <cell r="W299">
            <v>0</v>
          </cell>
          <cell r="Y299">
            <v>0</v>
          </cell>
          <cell r="AA299">
            <v>0</v>
          </cell>
          <cell r="AJ299">
            <v>0</v>
          </cell>
          <cell r="AN299">
            <v>0</v>
          </cell>
          <cell r="AR299">
            <v>0</v>
          </cell>
          <cell r="AV299">
            <v>0</v>
          </cell>
          <cell r="AZ299">
            <v>0</v>
          </cell>
        </row>
        <row r="300">
          <cell r="Q300">
            <v>0</v>
          </cell>
          <cell r="S300">
            <v>0</v>
          </cell>
          <cell r="U300">
            <v>0</v>
          </cell>
          <cell r="V300">
            <v>0</v>
          </cell>
          <cell r="W300">
            <v>0</v>
          </cell>
          <cell r="Y300">
            <v>0</v>
          </cell>
          <cell r="AA300">
            <v>0</v>
          </cell>
          <cell r="AJ300">
            <v>0</v>
          </cell>
          <cell r="AN300">
            <v>0</v>
          </cell>
          <cell r="AR300">
            <v>0</v>
          </cell>
          <cell r="AV300">
            <v>0</v>
          </cell>
          <cell r="AZ300">
            <v>0</v>
          </cell>
        </row>
        <row r="301">
          <cell r="Q301">
            <v>467455.69</v>
          </cell>
          <cell r="S301">
            <v>461988.35</v>
          </cell>
          <cell r="U301">
            <v>461988.35</v>
          </cell>
          <cell r="V301">
            <v>461988.35</v>
          </cell>
          <cell r="W301">
            <v>461988.35</v>
          </cell>
          <cell r="Y301">
            <v>455789.73</v>
          </cell>
          <cell r="AA301">
            <v>454038.99</v>
          </cell>
          <cell r="AJ301">
            <v>467683.4941666667</v>
          </cell>
          <cell r="AN301">
            <v>466088.85499999998</v>
          </cell>
          <cell r="AR301">
            <v>463582.59500000003</v>
          </cell>
          <cell r="AV301">
            <v>454910.39250000002</v>
          </cell>
          <cell r="AZ301">
            <v>417723.22958333342</v>
          </cell>
        </row>
        <row r="302">
          <cell r="Q302">
            <v>0</v>
          </cell>
          <cell r="S302">
            <v>0</v>
          </cell>
          <cell r="U302">
            <v>0</v>
          </cell>
          <cell r="V302">
            <v>0</v>
          </cell>
          <cell r="W302">
            <v>0</v>
          </cell>
          <cell r="Y302">
            <v>0</v>
          </cell>
          <cell r="AA302">
            <v>0</v>
          </cell>
          <cell r="AJ302">
            <v>0</v>
          </cell>
          <cell r="AN302">
            <v>0</v>
          </cell>
          <cell r="AR302">
            <v>0</v>
          </cell>
          <cell r="AV302">
            <v>0</v>
          </cell>
          <cell r="AZ302">
            <v>0</v>
          </cell>
        </row>
        <row r="303">
          <cell r="Q303">
            <v>10763113.720000001</v>
          </cell>
          <cell r="S303">
            <v>10927264.039999999</v>
          </cell>
          <cell r="U303">
            <v>11385830.41</v>
          </cell>
          <cell r="V303">
            <v>11593050.359999999</v>
          </cell>
          <cell r="W303">
            <v>11385559.310000001</v>
          </cell>
          <cell r="Y303">
            <v>10598837.619999999</v>
          </cell>
          <cell r="AA303">
            <v>10348376.98</v>
          </cell>
          <cell r="AJ303">
            <v>12502888.605000002</v>
          </cell>
          <cell r="AN303">
            <v>11428256.423749998</v>
          </cell>
          <cell r="AR303">
            <v>10987814.266666668</v>
          </cell>
          <cell r="AV303">
            <v>10876446.035000002</v>
          </cell>
          <cell r="AZ303">
            <v>10607426.962083334</v>
          </cell>
        </row>
        <row r="304">
          <cell r="Q304">
            <v>3662699.87</v>
          </cell>
          <cell r="S304">
            <v>3789392.87</v>
          </cell>
          <cell r="U304">
            <v>3881393.87</v>
          </cell>
          <cell r="V304">
            <v>3808184.87</v>
          </cell>
          <cell r="W304">
            <v>3793324.87</v>
          </cell>
          <cell r="Y304">
            <v>3771389.87</v>
          </cell>
          <cell r="AA304">
            <v>3807605.87</v>
          </cell>
          <cell r="AJ304">
            <v>3538858.7866666666</v>
          </cell>
          <cell r="AN304">
            <v>3634559.5366666666</v>
          </cell>
          <cell r="AR304">
            <v>3727514.4949999996</v>
          </cell>
          <cell r="AV304">
            <v>3801788.5366666666</v>
          </cell>
          <cell r="AZ304">
            <v>3821759.8283333331</v>
          </cell>
        </row>
        <row r="305">
          <cell r="Q305">
            <v>-10763113.720000001</v>
          </cell>
          <cell r="S305">
            <v>-10927264.039999999</v>
          </cell>
          <cell r="U305">
            <v>-11373157.609999999</v>
          </cell>
          <cell r="V305">
            <v>-11586482.210000001</v>
          </cell>
          <cell r="W305">
            <v>-11385559.310000001</v>
          </cell>
          <cell r="Y305">
            <v>-10598837.619999999</v>
          </cell>
          <cell r="AA305">
            <v>-10324551</v>
          </cell>
          <cell r="AJ305">
            <v>-12477522.497500002</v>
          </cell>
          <cell r="AN305">
            <v>-11402362.282916667</v>
          </cell>
          <cell r="AR305">
            <v>-10981278.897916667</v>
          </cell>
          <cell r="AV305">
            <v>-10872857.124166667</v>
          </cell>
          <cell r="AZ305">
            <v>-10604366.084583335</v>
          </cell>
        </row>
        <row r="306">
          <cell r="Q306">
            <v>2812058.79</v>
          </cell>
          <cell r="S306">
            <v>2907078.79</v>
          </cell>
          <cell r="U306">
            <v>2976080.79</v>
          </cell>
          <cell r="V306">
            <v>2921175.79</v>
          </cell>
          <cell r="W306">
            <v>2910033.79</v>
          </cell>
          <cell r="Y306">
            <v>2893587.79</v>
          </cell>
          <cell r="AA306">
            <v>2920751.79</v>
          </cell>
          <cell r="AJ306">
            <v>2719173.0816666661</v>
          </cell>
          <cell r="AN306">
            <v>2790951.2066666661</v>
          </cell>
          <cell r="AR306">
            <v>2860671.5816666665</v>
          </cell>
          <cell r="AV306">
            <v>2916381.9149999996</v>
          </cell>
          <cell r="AZ306">
            <v>2931365.9983333331</v>
          </cell>
        </row>
        <row r="307">
          <cell r="Q307">
            <v>6924082.9900000002</v>
          </cell>
          <cell r="S307">
            <v>7019344.25</v>
          </cell>
          <cell r="U307">
            <v>8814246.3100000005</v>
          </cell>
          <cell r="V307">
            <v>10020978.029999999</v>
          </cell>
          <cell r="W307">
            <v>10041976.82</v>
          </cell>
          <cell r="Y307">
            <v>10186882.630000001</v>
          </cell>
          <cell r="AA307">
            <v>13438047.15</v>
          </cell>
          <cell r="AJ307">
            <v>2805053.0529166665</v>
          </cell>
          <cell r="AN307">
            <v>4695493.6983333342</v>
          </cell>
          <cell r="AR307">
            <v>7020482.2300000004</v>
          </cell>
          <cell r="AV307">
            <v>9872144.9237500001</v>
          </cell>
          <cell r="AZ307">
            <v>12536668.922916666</v>
          </cell>
        </row>
        <row r="308">
          <cell r="Q308">
            <v>2315.4899999999998</v>
          </cell>
          <cell r="S308">
            <v>2315.4899999999998</v>
          </cell>
          <cell r="U308">
            <v>2315.4899999999998</v>
          </cell>
          <cell r="V308">
            <v>1875.49</v>
          </cell>
          <cell r="W308">
            <v>1875.49</v>
          </cell>
          <cell r="Y308">
            <v>1875.49</v>
          </cell>
          <cell r="AA308">
            <v>605.33000000000004</v>
          </cell>
          <cell r="AJ308">
            <v>78876.049999999988</v>
          </cell>
          <cell r="AN308">
            <v>51914.389999999992</v>
          </cell>
          <cell r="AR308">
            <v>24824.396666666657</v>
          </cell>
          <cell r="AV308">
            <v>1603.0070833333332</v>
          </cell>
          <cell r="AZ308">
            <v>831.17708333333337</v>
          </cell>
        </row>
        <row r="309">
          <cell r="Q309">
            <v>275.54000000000002</v>
          </cell>
          <cell r="S309">
            <v>275.54000000000002</v>
          </cell>
          <cell r="U309">
            <v>275.54000000000002</v>
          </cell>
          <cell r="V309">
            <v>0</v>
          </cell>
          <cell r="W309">
            <v>0</v>
          </cell>
          <cell r="Y309">
            <v>0</v>
          </cell>
          <cell r="AA309">
            <v>0</v>
          </cell>
          <cell r="AJ309">
            <v>107732.40083333332</v>
          </cell>
          <cell r="AN309">
            <v>72057.927500000005</v>
          </cell>
          <cell r="AR309">
            <v>34176.00499999999</v>
          </cell>
          <cell r="AV309">
            <v>103.3275</v>
          </cell>
          <cell r="AZ309">
            <v>11.480833333333335</v>
          </cell>
        </row>
        <row r="310">
          <cell r="Q310">
            <v>29947096.379999999</v>
          </cell>
          <cell r="S310">
            <v>31865431.100000001</v>
          </cell>
          <cell r="U310">
            <v>34772037.689999998</v>
          </cell>
          <cell r="V310">
            <v>36220387.350000001</v>
          </cell>
          <cell r="W310">
            <v>37309929.359999999</v>
          </cell>
          <cell r="Y310">
            <v>33383952.77</v>
          </cell>
          <cell r="AA310">
            <v>29434504.68</v>
          </cell>
          <cell r="AJ310">
            <v>33032604.543333337</v>
          </cell>
          <cell r="AN310">
            <v>31806191.614583332</v>
          </cell>
          <cell r="AR310">
            <v>32498803.71166667</v>
          </cell>
          <cell r="AV310">
            <v>32882758.389166668</v>
          </cell>
          <cell r="AZ310">
            <v>33423691.943750005</v>
          </cell>
        </row>
        <row r="311">
          <cell r="Q311">
            <v>8943192.1799999997</v>
          </cell>
          <cell r="S311">
            <v>9001657.0899999999</v>
          </cell>
          <cell r="U311">
            <v>9104592.6899999995</v>
          </cell>
          <cell r="V311">
            <v>8963351.9199999999</v>
          </cell>
          <cell r="W311">
            <v>8473294.4299999997</v>
          </cell>
          <cell r="Y311">
            <v>8215760.4800000004</v>
          </cell>
          <cell r="AA311">
            <v>7416364.6100000003</v>
          </cell>
          <cell r="AJ311">
            <v>8593425.4312500004</v>
          </cell>
          <cell r="AN311">
            <v>9207281.182500001</v>
          </cell>
          <cell r="AR311">
            <v>9029132.958333334</v>
          </cell>
          <cell r="AV311">
            <v>8507003.6549999993</v>
          </cell>
          <cell r="AZ311">
            <v>7968951.7508333335</v>
          </cell>
        </row>
        <row r="312">
          <cell r="Q312">
            <v>3592860.68</v>
          </cell>
          <cell r="S312">
            <v>3726699.2</v>
          </cell>
          <cell r="U312">
            <v>3709950.87</v>
          </cell>
          <cell r="V312">
            <v>3741965.06</v>
          </cell>
          <cell r="W312">
            <v>3880110</v>
          </cell>
          <cell r="Y312">
            <v>3756949.55</v>
          </cell>
          <cell r="AA312">
            <v>3737685.68</v>
          </cell>
          <cell r="AJ312">
            <v>3470041.0066666664</v>
          </cell>
          <cell r="AN312">
            <v>3517609.9820833332</v>
          </cell>
          <cell r="AR312">
            <v>3663612.8554166667</v>
          </cell>
          <cell r="AV312">
            <v>3766630.2962500001</v>
          </cell>
          <cell r="AZ312">
            <v>3809428.8283333327</v>
          </cell>
        </row>
        <row r="313">
          <cell r="Q313">
            <v>190932.86</v>
          </cell>
          <cell r="S313">
            <v>190932.86</v>
          </cell>
          <cell r="U313">
            <v>190932.86</v>
          </cell>
          <cell r="V313">
            <v>0</v>
          </cell>
          <cell r="W313">
            <v>0</v>
          </cell>
          <cell r="Y313">
            <v>0</v>
          </cell>
          <cell r="AA313">
            <v>0</v>
          </cell>
          <cell r="AJ313">
            <v>161816.91083333333</v>
          </cell>
          <cell r="AN313">
            <v>171944.19749999995</v>
          </cell>
          <cell r="AR313">
            <v>126382.73333333332</v>
          </cell>
          <cell r="AV313">
            <v>71599.822499999995</v>
          </cell>
          <cell r="AZ313">
            <v>7955.5358333333324</v>
          </cell>
        </row>
        <row r="314">
          <cell r="Q314">
            <v>826440.14</v>
          </cell>
          <cell r="S314">
            <v>826440.14</v>
          </cell>
          <cell r="U314">
            <v>8698.56</v>
          </cell>
          <cell r="V314">
            <v>8698.56</v>
          </cell>
          <cell r="W314">
            <v>8698.56</v>
          </cell>
          <cell r="Y314">
            <v>8698.56</v>
          </cell>
          <cell r="AA314">
            <v>8698.56</v>
          </cell>
          <cell r="AJ314">
            <v>312306.12999999995</v>
          </cell>
          <cell r="AN314">
            <v>422944.19083333336</v>
          </cell>
          <cell r="AR314">
            <v>299732.6241666667</v>
          </cell>
          <cell r="AV314">
            <v>241460.86750000002</v>
          </cell>
          <cell r="AZ314">
            <v>4711.7199999999993</v>
          </cell>
        </row>
        <row r="315">
          <cell r="Q315">
            <v>521979.19</v>
          </cell>
          <cell r="S315">
            <v>521979.19</v>
          </cell>
          <cell r="U315">
            <v>0</v>
          </cell>
          <cell r="V315">
            <v>0</v>
          </cell>
          <cell r="W315">
            <v>29345.3</v>
          </cell>
          <cell r="Y315">
            <v>19671.32</v>
          </cell>
          <cell r="AA315">
            <v>0</v>
          </cell>
          <cell r="AJ315">
            <v>617037.8175</v>
          </cell>
          <cell r="AN315">
            <v>497767.6412500001</v>
          </cell>
          <cell r="AR315">
            <v>272935.11458333326</v>
          </cell>
          <cell r="AV315">
            <v>117829.97875000001</v>
          </cell>
          <cell r="AZ315">
            <v>7363.2716666666674</v>
          </cell>
        </row>
        <row r="316">
          <cell r="Q316">
            <v>55.82</v>
          </cell>
          <cell r="S316">
            <v>55.82</v>
          </cell>
          <cell r="U316">
            <v>0</v>
          </cell>
          <cell r="V316">
            <v>0</v>
          </cell>
          <cell r="W316">
            <v>0</v>
          </cell>
          <cell r="Y316">
            <v>-3819.9</v>
          </cell>
          <cell r="AA316">
            <v>0</v>
          </cell>
          <cell r="AJ316">
            <v>543520.44999999995</v>
          </cell>
          <cell r="AN316">
            <v>64724.252500000002</v>
          </cell>
          <cell r="AR316">
            <v>923.86291666666659</v>
          </cell>
          <cell r="AV316">
            <v>-625.02083333333337</v>
          </cell>
          <cell r="AZ316">
            <v>-636.65</v>
          </cell>
        </row>
        <row r="317">
          <cell r="Q317">
            <v>13530.88</v>
          </cell>
          <cell r="S317">
            <v>13530.88</v>
          </cell>
          <cell r="U317">
            <v>0</v>
          </cell>
          <cell r="V317">
            <v>0</v>
          </cell>
          <cell r="W317">
            <v>0</v>
          </cell>
          <cell r="Y317">
            <v>0</v>
          </cell>
          <cell r="AA317">
            <v>0</v>
          </cell>
          <cell r="AJ317">
            <v>2513.2874999999999</v>
          </cell>
          <cell r="AN317">
            <v>6459.7941666666666</v>
          </cell>
          <cell r="AR317">
            <v>6459.7941666666666</v>
          </cell>
          <cell r="AV317">
            <v>3946.5066666666667</v>
          </cell>
          <cell r="AZ317">
            <v>0</v>
          </cell>
        </row>
        <row r="318">
          <cell r="Q318">
            <v>123787.93</v>
          </cell>
          <cell r="S318">
            <v>123787.93</v>
          </cell>
          <cell r="U318">
            <v>123787.93</v>
          </cell>
          <cell r="V318">
            <v>123787.93</v>
          </cell>
          <cell r="W318">
            <v>123787.93</v>
          </cell>
          <cell r="Y318">
            <v>123787.93</v>
          </cell>
          <cell r="AA318">
            <v>123787.93</v>
          </cell>
          <cell r="AJ318">
            <v>1630157.8304166666</v>
          </cell>
          <cell r="AN318">
            <v>1671420.4737499999</v>
          </cell>
          <cell r="AR318">
            <v>1225183.1170833332</v>
          </cell>
          <cell r="AV318">
            <v>108314.43874999997</v>
          </cell>
          <cell r="AZ318">
            <v>67051.795416666646</v>
          </cell>
        </row>
        <row r="319">
          <cell r="AA319">
            <v>0</v>
          </cell>
          <cell r="AJ319">
            <v>0</v>
          </cell>
          <cell r="AN319">
            <v>0</v>
          </cell>
          <cell r="AR319">
            <v>0</v>
          </cell>
          <cell r="AV319">
            <v>0</v>
          </cell>
          <cell r="AZ319">
            <v>87437.74083333333</v>
          </cell>
        </row>
        <row r="320">
          <cell r="Q320">
            <v>0</v>
          </cell>
          <cell r="S320">
            <v>0</v>
          </cell>
          <cell r="U320">
            <v>0</v>
          </cell>
          <cell r="V320">
            <v>0</v>
          </cell>
          <cell r="W320">
            <v>0</v>
          </cell>
          <cell r="Y320">
            <v>0</v>
          </cell>
          <cell r="AA320">
            <v>0</v>
          </cell>
          <cell r="AJ320">
            <v>53716.127083333326</v>
          </cell>
          <cell r="AN320">
            <v>31098.810416666664</v>
          </cell>
          <cell r="AR320">
            <v>8481.4937499999996</v>
          </cell>
          <cell r="AV320">
            <v>0</v>
          </cell>
          <cell r="AZ320">
            <v>0</v>
          </cell>
        </row>
        <row r="321">
          <cell r="Q321">
            <v>1009738.25</v>
          </cell>
          <cell r="S321">
            <v>1009738.25</v>
          </cell>
          <cell r="U321">
            <v>1009738.25</v>
          </cell>
          <cell r="V321">
            <v>0</v>
          </cell>
          <cell r="W321">
            <v>0</v>
          </cell>
          <cell r="Y321">
            <v>0</v>
          </cell>
          <cell r="AA321">
            <v>0</v>
          </cell>
          <cell r="AJ321">
            <v>42072.427083333336</v>
          </cell>
          <cell r="AN321">
            <v>378651.84375</v>
          </cell>
          <cell r="AR321">
            <v>420724.27083333331</v>
          </cell>
          <cell r="AV321">
            <v>378651.84375</v>
          </cell>
          <cell r="AZ321">
            <v>42072.427083333336</v>
          </cell>
        </row>
        <row r="322">
          <cell r="Q322">
            <v>0</v>
          </cell>
          <cell r="S322">
            <v>0</v>
          </cell>
          <cell r="U322">
            <v>0</v>
          </cell>
          <cell r="V322">
            <v>0</v>
          </cell>
          <cell r="W322">
            <v>0</v>
          </cell>
          <cell r="Y322">
            <v>0</v>
          </cell>
          <cell r="AA322">
            <v>0</v>
          </cell>
          <cell r="AJ322">
            <v>0</v>
          </cell>
          <cell r="AN322">
            <v>0</v>
          </cell>
          <cell r="AR322">
            <v>0</v>
          </cell>
          <cell r="AV322">
            <v>0</v>
          </cell>
          <cell r="AZ322">
            <v>0</v>
          </cell>
        </row>
        <row r="323">
          <cell r="Q323">
            <v>2465032.23</v>
          </cell>
          <cell r="S323">
            <v>2704538.63</v>
          </cell>
          <cell r="U323">
            <v>2906408.68</v>
          </cell>
          <cell r="V323">
            <v>3049913.52</v>
          </cell>
          <cell r="W323">
            <v>2963123.53</v>
          </cell>
          <cell r="Y323">
            <v>2849300.16</v>
          </cell>
          <cell r="AA323">
            <v>2781643.79</v>
          </cell>
          <cell r="AJ323">
            <v>2268877.7270833333</v>
          </cell>
          <cell r="AN323">
            <v>2483046.4091666667</v>
          </cell>
          <cell r="AR323">
            <v>2623464.5195833333</v>
          </cell>
          <cell r="AV323">
            <v>2793219.8629166665</v>
          </cell>
          <cell r="AZ323">
            <v>3005854.5020833337</v>
          </cell>
        </row>
        <row r="324">
          <cell r="Q324">
            <v>873329.15</v>
          </cell>
          <cell r="S324">
            <v>857157.85</v>
          </cell>
          <cell r="U324">
            <v>871444.67</v>
          </cell>
          <cell r="V324">
            <v>806273.01</v>
          </cell>
          <cell r="W324">
            <v>804923.6</v>
          </cell>
          <cell r="Y324">
            <v>744882.97</v>
          </cell>
          <cell r="AA324">
            <v>593228.57999999996</v>
          </cell>
          <cell r="AJ324">
            <v>1100641.8029166667</v>
          </cell>
          <cell r="AN324">
            <v>969349.56458333321</v>
          </cell>
          <cell r="AR324">
            <v>869978.59833333327</v>
          </cell>
          <cell r="AV324">
            <v>762250.98583333334</v>
          </cell>
          <cell r="AZ324">
            <v>664777.85499999986</v>
          </cell>
        </row>
        <row r="325">
          <cell r="Q325">
            <v>0</v>
          </cell>
          <cell r="S325">
            <v>0</v>
          </cell>
          <cell r="U325">
            <v>0</v>
          </cell>
          <cell r="V325">
            <v>0</v>
          </cell>
          <cell r="W325">
            <v>0</v>
          </cell>
          <cell r="Y325">
            <v>0</v>
          </cell>
          <cell r="AA325">
            <v>0</v>
          </cell>
          <cell r="AJ325">
            <v>0</v>
          </cell>
          <cell r="AN325">
            <v>0</v>
          </cell>
          <cell r="AR325">
            <v>0</v>
          </cell>
          <cell r="AV325">
            <v>0</v>
          </cell>
          <cell r="AZ325">
            <v>0</v>
          </cell>
        </row>
        <row r="326">
          <cell r="Q326">
            <v>0</v>
          </cell>
          <cell r="S326">
            <v>0</v>
          </cell>
          <cell r="U326">
            <v>0</v>
          </cell>
          <cell r="V326">
            <v>0</v>
          </cell>
          <cell r="W326">
            <v>0</v>
          </cell>
          <cell r="Y326">
            <v>0</v>
          </cell>
          <cell r="AA326">
            <v>0</v>
          </cell>
          <cell r="AJ326">
            <v>0</v>
          </cell>
          <cell r="AN326">
            <v>0</v>
          </cell>
          <cell r="AR326">
            <v>0</v>
          </cell>
          <cell r="AV326">
            <v>0</v>
          </cell>
          <cell r="AZ326">
            <v>0</v>
          </cell>
        </row>
        <row r="327">
          <cell r="Q327">
            <v>114772.51</v>
          </cell>
          <cell r="S327">
            <v>147133.41</v>
          </cell>
          <cell r="U327">
            <v>192808.37</v>
          </cell>
          <cell r="V327">
            <v>217879.67999999999</v>
          </cell>
          <cell r="W327">
            <v>238199.27</v>
          </cell>
          <cell r="Y327">
            <v>242001.82</v>
          </cell>
          <cell r="AA327">
            <v>308465.37</v>
          </cell>
          <cell r="AJ327">
            <v>34043.377916666665</v>
          </cell>
          <cell r="AN327">
            <v>83869.021249999991</v>
          </cell>
          <cell r="AR327">
            <v>151508.58041666666</v>
          </cell>
          <cell r="AV327">
            <v>222828.89</v>
          </cell>
          <cell r="AZ327">
            <v>295195.16875000001</v>
          </cell>
        </row>
        <row r="328">
          <cell r="Q328">
            <v>38919608.960000001</v>
          </cell>
          <cell r="S328">
            <v>31624434.75</v>
          </cell>
          <cell r="U328">
            <v>26479524.129999999</v>
          </cell>
          <cell r="V328">
            <v>27779200.210000001</v>
          </cell>
          <cell r="W328">
            <v>33058033.059999999</v>
          </cell>
          <cell r="Y328">
            <v>35317042.43</v>
          </cell>
          <cell r="AA328">
            <v>34975907.219999999</v>
          </cell>
          <cell r="AJ328">
            <v>34865754.038333327</v>
          </cell>
          <cell r="AN328">
            <v>39566579.71791666</v>
          </cell>
          <cell r="AR328">
            <v>38206777.445</v>
          </cell>
          <cell r="AV328">
            <v>32287838.731250007</v>
          </cell>
          <cell r="AZ328">
            <v>28675345.375833336</v>
          </cell>
        </row>
        <row r="329">
          <cell r="Q329">
            <v>7056107.8899999997</v>
          </cell>
          <cell r="S329">
            <v>5530378.4100000001</v>
          </cell>
          <cell r="U329">
            <v>4196739.07</v>
          </cell>
          <cell r="V329">
            <v>8304363.8200000003</v>
          </cell>
          <cell r="W329">
            <v>7681886.54</v>
          </cell>
          <cell r="Y329">
            <v>7434885.5800000001</v>
          </cell>
          <cell r="AA329">
            <v>7184798.4900000002</v>
          </cell>
          <cell r="AJ329">
            <v>7405891.3862499995</v>
          </cell>
          <cell r="AN329">
            <v>7417822.0804166654</v>
          </cell>
          <cell r="AR329">
            <v>7181372.9349999996</v>
          </cell>
          <cell r="AV329">
            <v>6628943.8587500006</v>
          </cell>
          <cell r="AZ329">
            <v>6986502.1870833337</v>
          </cell>
        </row>
        <row r="330">
          <cell r="Q330">
            <v>60567476.310000002</v>
          </cell>
          <cell r="S330">
            <v>47636665.810000002</v>
          </cell>
          <cell r="U330">
            <v>35048420.770000003</v>
          </cell>
          <cell r="V330">
            <v>41454188.509999998</v>
          </cell>
          <cell r="W330">
            <v>47383496.969999999</v>
          </cell>
          <cell r="Y330">
            <v>50166856.020000003</v>
          </cell>
          <cell r="AA330">
            <v>51078367.020000003</v>
          </cell>
          <cell r="AJ330">
            <v>38895323.555833332</v>
          </cell>
          <cell r="AN330">
            <v>45466516.791249998</v>
          </cell>
          <cell r="AR330">
            <v>49952551.657083333</v>
          </cell>
          <cell r="AV330">
            <v>47311322.00666666</v>
          </cell>
          <cell r="AZ330">
            <v>45380436.170833342</v>
          </cell>
        </row>
        <row r="331">
          <cell r="Q331">
            <v>0</v>
          </cell>
          <cell r="S331">
            <v>0</v>
          </cell>
          <cell r="U331">
            <v>0</v>
          </cell>
          <cell r="V331">
            <v>0</v>
          </cell>
          <cell r="W331">
            <v>0</v>
          </cell>
          <cell r="Y331">
            <v>0</v>
          </cell>
          <cell r="AA331">
            <v>0</v>
          </cell>
          <cell r="AJ331">
            <v>955723.84583333333</v>
          </cell>
          <cell r="AN331">
            <v>0</v>
          </cell>
          <cell r="AR331">
            <v>0</v>
          </cell>
          <cell r="AV331">
            <v>0</v>
          </cell>
          <cell r="AZ331">
            <v>0</v>
          </cell>
        </row>
        <row r="332">
          <cell r="Q332">
            <v>576201.30000000005</v>
          </cell>
          <cell r="S332">
            <v>576201.30000000005</v>
          </cell>
          <cell r="U332">
            <v>576201.30000000005</v>
          </cell>
          <cell r="V332">
            <v>576201.30000000005</v>
          </cell>
          <cell r="W332">
            <v>576201.30000000005</v>
          </cell>
          <cell r="Y332">
            <v>576201.30000000005</v>
          </cell>
          <cell r="AA332">
            <v>576201.30000000005</v>
          </cell>
          <cell r="AJ332">
            <v>576201.29999999993</v>
          </cell>
          <cell r="AN332">
            <v>576201.29999999993</v>
          </cell>
          <cell r="AR332">
            <v>576201.29999999993</v>
          </cell>
          <cell r="AV332">
            <v>576201.29999999993</v>
          </cell>
          <cell r="AZ332">
            <v>576201.29999999993</v>
          </cell>
        </row>
        <row r="333">
          <cell r="Q333">
            <v>27666.98</v>
          </cell>
          <cell r="S333">
            <v>83834.84</v>
          </cell>
          <cell r="U333">
            <v>144089.84</v>
          </cell>
          <cell r="V333">
            <v>144089.84</v>
          </cell>
          <cell r="W333">
            <v>144089.84</v>
          </cell>
          <cell r="Y333">
            <v>144089.84</v>
          </cell>
          <cell r="AA333">
            <v>43316.27</v>
          </cell>
          <cell r="AJ333">
            <v>69967.68541666666</v>
          </cell>
          <cell r="AN333">
            <v>71646.031666666662</v>
          </cell>
          <cell r="AR333">
            <v>98546.131666666653</v>
          </cell>
          <cell r="AV333">
            <v>102954.10208333332</v>
          </cell>
          <cell r="AZ333">
            <v>92285.022500000006</v>
          </cell>
        </row>
        <row r="334">
          <cell r="Q334">
            <v>2034.05</v>
          </cell>
          <cell r="S334">
            <v>678.05</v>
          </cell>
          <cell r="U334">
            <v>39421.25</v>
          </cell>
          <cell r="V334">
            <v>35837.5</v>
          </cell>
          <cell r="W334">
            <v>32253.75</v>
          </cell>
          <cell r="Y334">
            <v>25086.25</v>
          </cell>
          <cell r="AA334">
            <v>0</v>
          </cell>
          <cell r="AJ334">
            <v>4334.7712500000007</v>
          </cell>
          <cell r="AN334">
            <v>5060.8458333333338</v>
          </cell>
          <cell r="AR334">
            <v>13778.079166666665</v>
          </cell>
          <cell r="AV334">
            <v>15485.197916666666</v>
          </cell>
          <cell r="AZ334">
            <v>15222.96875</v>
          </cell>
        </row>
        <row r="335">
          <cell r="Q335">
            <v>0</v>
          </cell>
          <cell r="S335">
            <v>0</v>
          </cell>
          <cell r="U335">
            <v>0</v>
          </cell>
          <cell r="V335">
            <v>0</v>
          </cell>
          <cell r="W335">
            <v>0</v>
          </cell>
          <cell r="Y335">
            <v>0</v>
          </cell>
          <cell r="AA335">
            <v>0</v>
          </cell>
          <cell r="AJ335">
            <v>0</v>
          </cell>
          <cell r="AN335">
            <v>0</v>
          </cell>
          <cell r="AR335">
            <v>0</v>
          </cell>
          <cell r="AV335">
            <v>0</v>
          </cell>
          <cell r="AZ335">
            <v>0</v>
          </cell>
        </row>
        <row r="336">
          <cell r="Q336">
            <v>2600231.17</v>
          </cell>
          <cell r="S336">
            <v>2100830.0499999998</v>
          </cell>
          <cell r="U336">
            <v>1633978.93</v>
          </cell>
          <cell r="V336">
            <v>1400553.37</v>
          </cell>
          <cell r="W336">
            <v>1167127.81</v>
          </cell>
          <cell r="Y336">
            <v>700276.69</v>
          </cell>
          <cell r="AA336">
            <v>233425.57</v>
          </cell>
          <cell r="AJ336">
            <v>1189509.3445833335</v>
          </cell>
          <cell r="AN336">
            <v>1273261.3262499999</v>
          </cell>
          <cell r="AR336">
            <v>1293095.41625</v>
          </cell>
          <cell r="AV336">
            <v>1305746.6595833332</v>
          </cell>
          <cell r="AZ336">
            <v>1424279.0062499999</v>
          </cell>
        </row>
        <row r="337">
          <cell r="Q337">
            <v>8697.24</v>
          </cell>
          <cell r="S337">
            <v>5218.3599999999997</v>
          </cell>
          <cell r="U337">
            <v>1739.48</v>
          </cell>
          <cell r="V337">
            <v>0</v>
          </cell>
          <cell r="W337">
            <v>23259.23</v>
          </cell>
          <cell r="Y337">
            <v>18045.27</v>
          </cell>
          <cell r="AA337">
            <v>14035.21</v>
          </cell>
          <cell r="AJ337">
            <v>9730.9654166666642</v>
          </cell>
          <cell r="AN337">
            <v>9573.5154166666671</v>
          </cell>
          <cell r="AR337">
            <v>10231.652083333334</v>
          </cell>
          <cell r="AV337">
            <v>10851.348749999999</v>
          </cell>
          <cell r="AZ337">
            <v>11116.925416666665</v>
          </cell>
        </row>
        <row r="338">
          <cell r="Q338">
            <v>0</v>
          </cell>
          <cell r="S338">
            <v>0</v>
          </cell>
          <cell r="U338">
            <v>0</v>
          </cell>
          <cell r="V338">
            <v>0</v>
          </cell>
          <cell r="W338">
            <v>0</v>
          </cell>
          <cell r="Y338">
            <v>0</v>
          </cell>
          <cell r="AA338">
            <v>0</v>
          </cell>
          <cell r="AJ338">
            <v>0</v>
          </cell>
          <cell r="AN338">
            <v>0</v>
          </cell>
          <cell r="AR338">
            <v>0</v>
          </cell>
          <cell r="AV338">
            <v>0</v>
          </cell>
          <cell r="AZ338">
            <v>0</v>
          </cell>
        </row>
        <row r="339">
          <cell r="Q339">
            <v>3162.15</v>
          </cell>
          <cell r="S339">
            <v>26575.79</v>
          </cell>
          <cell r="U339">
            <v>21885.95</v>
          </cell>
          <cell r="V339">
            <v>19541.03</v>
          </cell>
          <cell r="W339">
            <v>17196.11</v>
          </cell>
          <cell r="Y339">
            <v>12506.27</v>
          </cell>
          <cell r="AA339">
            <v>7816.43</v>
          </cell>
          <cell r="AJ339">
            <v>13735.482083333334</v>
          </cell>
          <cell r="AN339">
            <v>13775.753333333332</v>
          </cell>
          <cell r="AR339">
            <v>13710.58</v>
          </cell>
          <cell r="AV339">
            <v>13680.953333333333</v>
          </cell>
          <cell r="AZ339">
            <v>14154.240833333335</v>
          </cell>
        </row>
        <row r="340">
          <cell r="Q340">
            <v>512596.01</v>
          </cell>
          <cell r="S340">
            <v>0</v>
          </cell>
          <cell r="U340">
            <v>0</v>
          </cell>
          <cell r="V340">
            <v>0</v>
          </cell>
          <cell r="W340">
            <v>0</v>
          </cell>
          <cell r="Y340">
            <v>0</v>
          </cell>
          <cell r="AA340">
            <v>0</v>
          </cell>
          <cell r="AJ340">
            <v>885150.92999999982</v>
          </cell>
          <cell r="AN340">
            <v>784149.86708333343</v>
          </cell>
          <cell r="AR340">
            <v>320372.51041666663</v>
          </cell>
          <cell r="AV340">
            <v>51869.833749999998</v>
          </cell>
          <cell r="AZ340">
            <v>0</v>
          </cell>
        </row>
        <row r="341">
          <cell r="Q341">
            <v>24649.96</v>
          </cell>
          <cell r="S341">
            <v>16433.28</v>
          </cell>
          <cell r="U341">
            <v>8216.6</v>
          </cell>
          <cell r="V341">
            <v>4108.26</v>
          </cell>
          <cell r="W341">
            <v>0</v>
          </cell>
          <cell r="Y341">
            <v>46495</v>
          </cell>
          <cell r="AA341">
            <v>37196</v>
          </cell>
          <cell r="AJ341">
            <v>26458.847916666666</v>
          </cell>
          <cell r="AN341">
            <v>26536.891250000004</v>
          </cell>
          <cell r="AR341">
            <v>23317.353333333333</v>
          </cell>
          <cell r="AV341">
            <v>24760.473333333332</v>
          </cell>
          <cell r="AZ341">
            <v>25482.046666666665</v>
          </cell>
        </row>
        <row r="342">
          <cell r="Q342">
            <v>168662.03</v>
          </cell>
          <cell r="S342">
            <v>137996.21</v>
          </cell>
          <cell r="U342">
            <v>107330.39</v>
          </cell>
          <cell r="V342">
            <v>91997.48</v>
          </cell>
          <cell r="W342">
            <v>76664.570000000007</v>
          </cell>
          <cell r="Y342">
            <v>45998.75</v>
          </cell>
          <cell r="AA342">
            <v>15332.93</v>
          </cell>
          <cell r="AJ342">
            <v>84078.519166666665</v>
          </cell>
          <cell r="AN342">
            <v>84228.765833333324</v>
          </cell>
          <cell r="AR342">
            <v>84312.239166666681</v>
          </cell>
          <cell r="AV342">
            <v>82995.671250000014</v>
          </cell>
          <cell r="AZ342">
            <v>74255.181250000009</v>
          </cell>
        </row>
        <row r="343">
          <cell r="Q343">
            <v>11837.53</v>
          </cell>
          <cell r="S343">
            <v>9321.11</v>
          </cell>
          <cell r="U343">
            <v>5025.03</v>
          </cell>
          <cell r="V343">
            <v>5876.99</v>
          </cell>
          <cell r="W343">
            <v>45518.95</v>
          </cell>
          <cell r="Y343">
            <v>37762.370000000003</v>
          </cell>
          <cell r="AA343">
            <v>30005.79</v>
          </cell>
          <cell r="AJ343">
            <v>23143.764999999999</v>
          </cell>
          <cell r="AN343">
            <v>17076.016249999997</v>
          </cell>
          <cell r="AR343">
            <v>17966.72625</v>
          </cell>
          <cell r="AV343">
            <v>22658.287916666664</v>
          </cell>
          <cell r="AZ343">
            <v>25041.136666666669</v>
          </cell>
        </row>
        <row r="344">
          <cell r="Q344">
            <v>664311.64</v>
          </cell>
          <cell r="S344">
            <v>221437.18</v>
          </cell>
          <cell r="U344">
            <v>2932474.49</v>
          </cell>
          <cell r="V344">
            <v>2665885.9</v>
          </cell>
          <cell r="W344">
            <v>2399297.31</v>
          </cell>
          <cell r="Y344">
            <v>1866120.13</v>
          </cell>
          <cell r="AA344">
            <v>1332328.3500000001</v>
          </cell>
          <cell r="AJ344">
            <v>1164809.8774999997</v>
          </cell>
          <cell r="AN344">
            <v>1213060.5216666667</v>
          </cell>
          <cell r="AR344">
            <v>1374053.1912500001</v>
          </cell>
          <cell r="AV344">
            <v>1449197.9195833334</v>
          </cell>
          <cell r="AZ344">
            <v>1455234.9570833331</v>
          </cell>
        </row>
        <row r="345">
          <cell r="Q345">
            <v>16486.25</v>
          </cell>
          <cell r="S345">
            <v>13488.75</v>
          </cell>
          <cell r="U345">
            <v>10491.25</v>
          </cell>
          <cell r="V345">
            <v>8992.5</v>
          </cell>
          <cell r="W345">
            <v>7493.75</v>
          </cell>
          <cell r="Y345">
            <v>4496.25</v>
          </cell>
          <cell r="AA345">
            <v>1498.75</v>
          </cell>
          <cell r="AJ345">
            <v>8243.125</v>
          </cell>
          <cell r="AN345">
            <v>8243.125</v>
          </cell>
          <cell r="AR345">
            <v>8243.125</v>
          </cell>
          <cell r="AV345">
            <v>8166.736249999999</v>
          </cell>
          <cell r="AZ345">
            <v>7666.7395833333321</v>
          </cell>
        </row>
        <row r="346">
          <cell r="Q346">
            <v>0</v>
          </cell>
          <cell r="S346">
            <v>18333.330000000002</v>
          </cell>
          <cell r="U346">
            <v>36666.67</v>
          </cell>
          <cell r="V346">
            <v>18333.34</v>
          </cell>
          <cell r="W346">
            <v>55000</v>
          </cell>
          <cell r="Y346">
            <v>18333.330000000002</v>
          </cell>
          <cell r="AA346">
            <v>36666.67</v>
          </cell>
          <cell r="AJ346">
            <v>32083.33666666667</v>
          </cell>
          <cell r="AN346">
            <v>32083.334999999995</v>
          </cell>
          <cell r="AR346">
            <v>32083.333750000005</v>
          </cell>
          <cell r="AV346">
            <v>32083.333333333332</v>
          </cell>
          <cell r="AZ346">
            <v>32569.447083333333</v>
          </cell>
        </row>
        <row r="347">
          <cell r="Q347">
            <v>60697.5</v>
          </cell>
          <cell r="S347">
            <v>0</v>
          </cell>
          <cell r="U347">
            <v>303487.5</v>
          </cell>
          <cell r="V347">
            <v>273138.75</v>
          </cell>
          <cell r="W347">
            <v>242790</v>
          </cell>
          <cell r="Y347">
            <v>182092.5</v>
          </cell>
          <cell r="AA347">
            <v>121395</v>
          </cell>
          <cell r="AJ347">
            <v>166918.125</v>
          </cell>
          <cell r="AN347">
            <v>166918.125</v>
          </cell>
          <cell r="AR347">
            <v>166918.125</v>
          </cell>
          <cell r="AV347">
            <v>166918.125</v>
          </cell>
          <cell r="AZ347">
            <v>153429.79166666666</v>
          </cell>
        </row>
        <row r="348">
          <cell r="Q348">
            <v>0</v>
          </cell>
          <cell r="S348">
            <v>1052105.8999999999</v>
          </cell>
          <cell r="U348">
            <v>841684.72</v>
          </cell>
          <cell r="V348">
            <v>736474.13</v>
          </cell>
          <cell r="W348">
            <v>631263.54</v>
          </cell>
          <cell r="Y348">
            <v>420842.36</v>
          </cell>
          <cell r="AA348">
            <v>210421.18</v>
          </cell>
          <cell r="AJ348">
            <v>353278.14583333331</v>
          </cell>
          <cell r="AN348">
            <v>503640.31875000003</v>
          </cell>
          <cell r="AR348">
            <v>559903.76208333333</v>
          </cell>
          <cell r="AV348">
            <v>578658.245</v>
          </cell>
          <cell r="AZ348">
            <v>579989.18666666665</v>
          </cell>
        </row>
        <row r="349">
          <cell r="U349">
            <v>800354</v>
          </cell>
          <cell r="V349">
            <v>713359</v>
          </cell>
          <cell r="W349">
            <v>626364</v>
          </cell>
          <cell r="Y349">
            <v>452374</v>
          </cell>
          <cell r="AA349">
            <v>278384</v>
          </cell>
          <cell r="AJ349">
            <v>0</v>
          </cell>
          <cell r="AN349">
            <v>107293.83333333333</v>
          </cell>
          <cell r="AR349">
            <v>316081.83333333331</v>
          </cell>
          <cell r="AV349">
            <v>408876.5</v>
          </cell>
          <cell r="AZ349">
            <v>336061.43</v>
          </cell>
        </row>
        <row r="350">
          <cell r="Q350">
            <v>0</v>
          </cell>
          <cell r="S350">
            <v>0</v>
          </cell>
          <cell r="U350">
            <v>0</v>
          </cell>
          <cell r="V350">
            <v>0</v>
          </cell>
          <cell r="W350">
            <v>0</v>
          </cell>
          <cell r="Y350">
            <v>0</v>
          </cell>
          <cell r="AA350">
            <v>0</v>
          </cell>
          <cell r="AJ350">
            <v>0</v>
          </cell>
          <cell r="AN350">
            <v>0</v>
          </cell>
          <cell r="AR350">
            <v>0</v>
          </cell>
          <cell r="AV350">
            <v>0</v>
          </cell>
          <cell r="AZ350">
            <v>0</v>
          </cell>
        </row>
        <row r="351">
          <cell r="Q351">
            <v>6173.42</v>
          </cell>
          <cell r="S351">
            <v>5336.72</v>
          </cell>
          <cell r="U351">
            <v>4120.1000000000004</v>
          </cell>
          <cell r="V351">
            <v>4678.3900000000003</v>
          </cell>
          <cell r="W351">
            <v>8611.68</v>
          </cell>
          <cell r="Y351">
            <v>6790.18</v>
          </cell>
          <cell r="AA351">
            <v>6254.5</v>
          </cell>
          <cell r="AJ351">
            <v>5485.3458333333338</v>
          </cell>
          <cell r="AN351">
            <v>5521.9179166666663</v>
          </cell>
          <cell r="AR351">
            <v>6038.3</v>
          </cell>
          <cell r="AV351">
            <v>6152.8408333333327</v>
          </cell>
          <cell r="AZ351">
            <v>6288.1704166666668</v>
          </cell>
        </row>
        <row r="352">
          <cell r="Q352">
            <v>0</v>
          </cell>
          <cell r="S352">
            <v>0</v>
          </cell>
          <cell r="U352">
            <v>0</v>
          </cell>
          <cell r="V352">
            <v>0</v>
          </cell>
          <cell r="W352">
            <v>0</v>
          </cell>
          <cell r="Y352">
            <v>0</v>
          </cell>
          <cell r="AA352">
            <v>0</v>
          </cell>
          <cell r="AJ352">
            <v>0</v>
          </cell>
          <cell r="AN352">
            <v>0</v>
          </cell>
          <cell r="AR352">
            <v>0</v>
          </cell>
          <cell r="AV352">
            <v>0</v>
          </cell>
          <cell r="AZ352">
            <v>0</v>
          </cell>
        </row>
        <row r="353">
          <cell r="Q353">
            <v>0</v>
          </cell>
          <cell r="S353">
            <v>0</v>
          </cell>
          <cell r="U353">
            <v>0</v>
          </cell>
          <cell r="V353">
            <v>0</v>
          </cell>
          <cell r="W353">
            <v>0</v>
          </cell>
          <cell r="Y353">
            <v>0</v>
          </cell>
          <cell r="AA353">
            <v>0</v>
          </cell>
          <cell r="AJ353">
            <v>0</v>
          </cell>
          <cell r="AN353">
            <v>0</v>
          </cell>
          <cell r="AR353">
            <v>0</v>
          </cell>
          <cell r="AV353">
            <v>0</v>
          </cell>
          <cell r="AZ353">
            <v>0</v>
          </cell>
        </row>
        <row r="354">
          <cell r="Q354">
            <v>0</v>
          </cell>
          <cell r="S354">
            <v>1095353.95</v>
          </cell>
          <cell r="U354">
            <v>876283.17</v>
          </cell>
          <cell r="V354">
            <v>766747.78</v>
          </cell>
          <cell r="W354">
            <v>657212.39</v>
          </cell>
          <cell r="Y354">
            <v>438141.61</v>
          </cell>
          <cell r="AA354">
            <v>219070.83</v>
          </cell>
          <cell r="AJ354">
            <v>527771.81750000012</v>
          </cell>
          <cell r="AN354">
            <v>531726.55041666667</v>
          </cell>
          <cell r="AR354">
            <v>574873.40708333335</v>
          </cell>
          <cell r="AV354">
            <v>589255.6908333333</v>
          </cell>
          <cell r="AZ354">
            <v>603868.3158333333</v>
          </cell>
        </row>
        <row r="355">
          <cell r="Q355">
            <v>0</v>
          </cell>
          <cell r="S355">
            <v>0</v>
          </cell>
          <cell r="U355">
            <v>2604883.7799999998</v>
          </cell>
          <cell r="V355">
            <v>994833</v>
          </cell>
          <cell r="W355">
            <v>0</v>
          </cell>
          <cell r="Y355">
            <v>1175111.57</v>
          </cell>
          <cell r="AA355">
            <v>2993380.23</v>
          </cell>
          <cell r="AJ355">
            <v>1904481.4229166666</v>
          </cell>
          <cell r="AN355">
            <v>1845055.1866666665</v>
          </cell>
          <cell r="AR355">
            <v>1745510.4341666664</v>
          </cell>
          <cell r="AV355">
            <v>1708376.9341666668</v>
          </cell>
          <cell r="AZ355">
            <v>1823174.4654166668</v>
          </cell>
        </row>
        <row r="356">
          <cell r="Q356">
            <v>2118.65</v>
          </cell>
          <cell r="S356">
            <v>1513.31</v>
          </cell>
          <cell r="U356">
            <v>907.97</v>
          </cell>
          <cell r="V356">
            <v>605.29999999999995</v>
          </cell>
          <cell r="W356">
            <v>302.63</v>
          </cell>
          <cell r="Y356">
            <v>3329.29</v>
          </cell>
          <cell r="AA356">
            <v>2723.95</v>
          </cell>
          <cell r="AJ356">
            <v>1623.4895833333333</v>
          </cell>
          <cell r="AN356">
            <v>1657.0929166666665</v>
          </cell>
          <cell r="AR356">
            <v>1664.6433333333332</v>
          </cell>
          <cell r="AV356">
            <v>1664.63</v>
          </cell>
          <cell r="AZ356">
            <v>1664.6166666666668</v>
          </cell>
        </row>
        <row r="357">
          <cell r="Q357">
            <v>0</v>
          </cell>
          <cell r="S357">
            <v>0</v>
          </cell>
          <cell r="U357">
            <v>0</v>
          </cell>
          <cell r="V357">
            <v>0</v>
          </cell>
          <cell r="W357">
            <v>0</v>
          </cell>
          <cell r="Y357">
            <v>0</v>
          </cell>
          <cell r="AA357">
            <v>0</v>
          </cell>
          <cell r="AJ357">
            <v>951.0383333333333</v>
          </cell>
          <cell r="AN357">
            <v>0</v>
          </cell>
          <cell r="AR357">
            <v>0</v>
          </cell>
          <cell r="AV357">
            <v>964.02250000000004</v>
          </cell>
          <cell r="AZ357">
            <v>3856.09</v>
          </cell>
        </row>
        <row r="358">
          <cell r="Q358">
            <v>24200</v>
          </cell>
          <cell r="S358">
            <v>21175</v>
          </cell>
          <cell r="U358">
            <v>18150</v>
          </cell>
          <cell r="V358">
            <v>16637.5</v>
          </cell>
          <cell r="W358">
            <v>15125</v>
          </cell>
          <cell r="Y358">
            <v>12100</v>
          </cell>
          <cell r="AA358">
            <v>9075</v>
          </cell>
          <cell r="AJ358">
            <v>33275</v>
          </cell>
          <cell r="AN358">
            <v>27225</v>
          </cell>
          <cell r="AR358">
            <v>21175</v>
          </cell>
          <cell r="AV358">
            <v>15125</v>
          </cell>
          <cell r="AZ358">
            <v>9075</v>
          </cell>
        </row>
        <row r="359">
          <cell r="Q359">
            <v>0</v>
          </cell>
          <cell r="S359">
            <v>0</v>
          </cell>
          <cell r="U359">
            <v>0</v>
          </cell>
          <cell r="V359">
            <v>0</v>
          </cell>
          <cell r="W359">
            <v>0</v>
          </cell>
          <cell r="Y359">
            <v>0</v>
          </cell>
          <cell r="AA359">
            <v>0</v>
          </cell>
          <cell r="AJ359">
            <v>0</v>
          </cell>
          <cell r="AN359">
            <v>0</v>
          </cell>
          <cell r="AR359">
            <v>0</v>
          </cell>
          <cell r="AV359">
            <v>0</v>
          </cell>
          <cell r="AZ359">
            <v>0</v>
          </cell>
        </row>
        <row r="360">
          <cell r="Q360">
            <v>0</v>
          </cell>
          <cell r="S360">
            <v>0</v>
          </cell>
          <cell r="U360">
            <v>0</v>
          </cell>
          <cell r="V360">
            <v>0</v>
          </cell>
          <cell r="W360">
            <v>0</v>
          </cell>
          <cell r="Y360">
            <v>4430.55</v>
          </cell>
          <cell r="AA360">
            <v>0</v>
          </cell>
          <cell r="AJ360">
            <v>119679.40999999999</v>
          </cell>
          <cell r="AN360">
            <v>90215.075416666674</v>
          </cell>
          <cell r="AR360">
            <v>19678.86</v>
          </cell>
          <cell r="AV360">
            <v>981.48083333333341</v>
          </cell>
          <cell r="AZ360">
            <v>981.48083333333341</v>
          </cell>
        </row>
        <row r="361">
          <cell r="Q361">
            <v>434858.41</v>
          </cell>
          <cell r="S361">
            <v>289905.61</v>
          </cell>
          <cell r="U361">
            <v>144952.81</v>
          </cell>
          <cell r="V361">
            <v>72476.41</v>
          </cell>
          <cell r="W361">
            <v>0</v>
          </cell>
          <cell r="Y361">
            <v>728088.6</v>
          </cell>
          <cell r="AA361">
            <v>582470.88</v>
          </cell>
          <cell r="AJ361">
            <v>398520.46499999991</v>
          </cell>
          <cell r="AN361">
            <v>398609.125</v>
          </cell>
          <cell r="AR361">
            <v>399063.48791666661</v>
          </cell>
          <cell r="AV361">
            <v>399950.04458333337</v>
          </cell>
          <cell r="AZ361">
            <v>400393.32124999998</v>
          </cell>
        </row>
        <row r="362">
          <cell r="Q362">
            <v>0</v>
          </cell>
          <cell r="S362">
            <v>0</v>
          </cell>
          <cell r="U362">
            <v>0</v>
          </cell>
          <cell r="V362">
            <v>0</v>
          </cell>
          <cell r="W362">
            <v>0</v>
          </cell>
          <cell r="Y362">
            <v>0</v>
          </cell>
          <cell r="AA362">
            <v>0</v>
          </cell>
          <cell r="AJ362">
            <v>0</v>
          </cell>
          <cell r="AN362">
            <v>0</v>
          </cell>
          <cell r="AR362">
            <v>0</v>
          </cell>
          <cell r="AV362">
            <v>0</v>
          </cell>
          <cell r="AZ362">
            <v>0</v>
          </cell>
        </row>
        <row r="363">
          <cell r="Q363">
            <v>9635.49</v>
          </cell>
          <cell r="S363">
            <v>0</v>
          </cell>
          <cell r="U363">
            <v>-28906.58</v>
          </cell>
          <cell r="V363">
            <v>77084.210000000006</v>
          </cell>
          <cell r="W363">
            <v>67448.679999999993</v>
          </cell>
          <cell r="Y363">
            <v>48177.62</v>
          </cell>
          <cell r="AA363">
            <v>28906.560000000001</v>
          </cell>
          <cell r="AJ363">
            <v>52983.24458333334</v>
          </cell>
          <cell r="AN363">
            <v>31315.444583333334</v>
          </cell>
          <cell r="AR363">
            <v>26497.684583333335</v>
          </cell>
          <cell r="AV363">
            <v>26497.687916666666</v>
          </cell>
          <cell r="AZ363">
            <v>46185.955833333333</v>
          </cell>
        </row>
        <row r="364">
          <cell r="Q364">
            <v>63768.98</v>
          </cell>
          <cell r="S364">
            <v>54659.14</v>
          </cell>
          <cell r="U364">
            <v>45549.3</v>
          </cell>
          <cell r="V364">
            <v>40994.379999999997</v>
          </cell>
          <cell r="W364">
            <v>36439.46</v>
          </cell>
          <cell r="Y364">
            <v>27329.62</v>
          </cell>
          <cell r="AA364">
            <v>18219.78</v>
          </cell>
          <cell r="AJ364">
            <v>50483.759166666663</v>
          </cell>
          <cell r="AN364">
            <v>68703.472499999989</v>
          </cell>
          <cell r="AR364">
            <v>54659.139999999992</v>
          </cell>
          <cell r="AV364">
            <v>36439.46</v>
          </cell>
          <cell r="AZ364">
            <v>18978.912500000002</v>
          </cell>
        </row>
        <row r="365">
          <cell r="Q365">
            <v>9635.59</v>
          </cell>
          <cell r="S365">
            <v>0</v>
          </cell>
          <cell r="U365">
            <v>-28906.57</v>
          </cell>
          <cell r="V365">
            <v>77084.22</v>
          </cell>
          <cell r="W365">
            <v>67448.7</v>
          </cell>
          <cell r="Y365">
            <v>48177.66</v>
          </cell>
          <cell r="AA365">
            <v>28906.62</v>
          </cell>
          <cell r="AJ365">
            <v>52983.285833333335</v>
          </cell>
          <cell r="AN365">
            <v>31315.48916666667</v>
          </cell>
          <cell r="AR365">
            <v>26497.722916666666</v>
          </cell>
          <cell r="AV365">
            <v>26497.719583333335</v>
          </cell>
          <cell r="AZ365">
            <v>46185.986666666664</v>
          </cell>
        </row>
        <row r="366">
          <cell r="U366">
            <v>160070.85</v>
          </cell>
          <cell r="V366">
            <v>140061.99</v>
          </cell>
          <cell r="W366">
            <v>120053.13</v>
          </cell>
          <cell r="Y366">
            <v>80035.41</v>
          </cell>
          <cell r="AA366">
            <v>40017.69</v>
          </cell>
          <cell r="AJ366">
            <v>0</v>
          </cell>
          <cell r="AN366">
            <v>21676.26125</v>
          </cell>
          <cell r="AR366">
            <v>61693.971249999995</v>
          </cell>
          <cell r="AV366">
            <v>75033.202499999999</v>
          </cell>
          <cell r="AZ366">
            <v>119116.75166666666</v>
          </cell>
        </row>
        <row r="367">
          <cell r="Q367">
            <v>0</v>
          </cell>
          <cell r="S367">
            <v>0</v>
          </cell>
          <cell r="U367">
            <v>0</v>
          </cell>
          <cell r="V367">
            <v>0</v>
          </cell>
          <cell r="W367">
            <v>0</v>
          </cell>
          <cell r="Y367">
            <v>0</v>
          </cell>
          <cell r="AA367">
            <v>0</v>
          </cell>
          <cell r="AJ367">
            <v>0</v>
          </cell>
          <cell r="AN367">
            <v>0</v>
          </cell>
          <cell r="AR367">
            <v>0</v>
          </cell>
          <cell r="AV367">
            <v>0</v>
          </cell>
          <cell r="AZ367">
            <v>0</v>
          </cell>
        </row>
        <row r="368">
          <cell r="Q368">
            <v>0</v>
          </cell>
          <cell r="S368">
            <v>0</v>
          </cell>
          <cell r="U368">
            <v>0</v>
          </cell>
          <cell r="V368">
            <v>0</v>
          </cell>
          <cell r="W368">
            <v>0</v>
          </cell>
          <cell r="Y368">
            <v>0</v>
          </cell>
          <cell r="AA368">
            <v>0</v>
          </cell>
          <cell r="AJ368">
            <v>1608098.9270833333</v>
          </cell>
          <cell r="AN368">
            <v>994097.51041666663</v>
          </cell>
          <cell r="AR368">
            <v>438572.42708333331</v>
          </cell>
          <cell r="AV368">
            <v>0</v>
          </cell>
          <cell r="AZ368">
            <v>0</v>
          </cell>
        </row>
        <row r="369">
          <cell r="AV369">
            <v>0</v>
          </cell>
          <cell r="AZ369">
            <v>0</v>
          </cell>
        </row>
        <row r="370">
          <cell r="Q370">
            <v>0</v>
          </cell>
          <cell r="S370">
            <v>0</v>
          </cell>
          <cell r="U370">
            <v>0</v>
          </cell>
          <cell r="V370">
            <v>0</v>
          </cell>
          <cell r="W370">
            <v>0</v>
          </cell>
          <cell r="Y370">
            <v>0</v>
          </cell>
          <cell r="AA370">
            <v>0</v>
          </cell>
          <cell r="AJ370">
            <v>0</v>
          </cell>
          <cell r="AN370">
            <v>0</v>
          </cell>
          <cell r="AR370">
            <v>0</v>
          </cell>
          <cell r="AV370">
            <v>0</v>
          </cell>
          <cell r="AZ370">
            <v>0</v>
          </cell>
        </row>
        <row r="371">
          <cell r="Q371">
            <v>0</v>
          </cell>
          <cell r="S371">
            <v>0</v>
          </cell>
          <cell r="U371">
            <v>0</v>
          </cell>
          <cell r="V371">
            <v>0</v>
          </cell>
          <cell r="W371">
            <v>0</v>
          </cell>
          <cell r="Y371">
            <v>0</v>
          </cell>
          <cell r="AA371">
            <v>0</v>
          </cell>
          <cell r="AJ371">
            <v>0</v>
          </cell>
          <cell r="AN371">
            <v>0</v>
          </cell>
          <cell r="AR371">
            <v>0</v>
          </cell>
          <cell r="AV371">
            <v>0</v>
          </cell>
          <cell r="AZ371">
            <v>0</v>
          </cell>
        </row>
        <row r="372">
          <cell r="Q372">
            <v>116471.42</v>
          </cell>
          <cell r="S372">
            <v>915704.14</v>
          </cell>
          <cell r="U372">
            <v>-494530.81</v>
          </cell>
          <cell r="V372">
            <v>28577.25</v>
          </cell>
          <cell r="W372">
            <v>21960.18</v>
          </cell>
          <cell r="Y372">
            <v>256074.36</v>
          </cell>
          <cell r="AA372">
            <v>111408.01</v>
          </cell>
          <cell r="AJ372">
            <v>-57130.494583333326</v>
          </cell>
          <cell r="AN372">
            <v>3094.1874999999977</v>
          </cell>
          <cell r="AR372">
            <v>102326.71999999999</v>
          </cell>
          <cell r="AV372">
            <v>113282.93583333331</v>
          </cell>
          <cell r="AZ372">
            <v>69166.212916666671</v>
          </cell>
        </row>
        <row r="373">
          <cell r="Q373">
            <v>171460.75</v>
          </cell>
          <cell r="S373">
            <v>152363.79999999999</v>
          </cell>
          <cell r="U373">
            <v>122238.96</v>
          </cell>
          <cell r="V373">
            <v>105520.8</v>
          </cell>
          <cell r="W373">
            <v>90446.399999999994</v>
          </cell>
          <cell r="Y373">
            <v>60297.599999999999</v>
          </cell>
          <cell r="AA373">
            <v>30148.799999999999</v>
          </cell>
          <cell r="AJ373">
            <v>112656.42749999999</v>
          </cell>
          <cell r="AN373">
            <v>111529.27083333331</v>
          </cell>
          <cell r="AR373">
            <v>111263.02083333331</v>
          </cell>
          <cell r="AV373">
            <v>96934.584583333344</v>
          </cell>
          <cell r="AZ373">
            <v>97874.909999999989</v>
          </cell>
        </row>
        <row r="374">
          <cell r="Q374">
            <v>17049.98</v>
          </cell>
          <cell r="S374">
            <v>11366.64</v>
          </cell>
          <cell r="U374">
            <v>5683.3</v>
          </cell>
          <cell r="V374">
            <v>2841.63</v>
          </cell>
          <cell r="W374">
            <v>0</v>
          </cell>
          <cell r="Y374">
            <v>36695</v>
          </cell>
          <cell r="AA374">
            <v>29356</v>
          </cell>
          <cell r="AJ374">
            <v>20208.328333333331</v>
          </cell>
          <cell r="AN374">
            <v>18663.875</v>
          </cell>
          <cell r="AR374">
            <v>16732.926666666666</v>
          </cell>
          <cell r="AV374">
            <v>18940.486666666668</v>
          </cell>
          <cell r="AZ374">
            <v>18056.273333333334</v>
          </cell>
        </row>
        <row r="375">
          <cell r="Q375">
            <v>31881.65</v>
          </cell>
          <cell r="S375">
            <v>21254.43</v>
          </cell>
          <cell r="U375">
            <v>10627.21</v>
          </cell>
          <cell r="V375">
            <v>5313.6</v>
          </cell>
          <cell r="W375">
            <v>42387.83</v>
          </cell>
          <cell r="Y375">
            <v>0</v>
          </cell>
          <cell r="AA375">
            <v>0</v>
          </cell>
          <cell r="AJ375">
            <v>28867.612916666669</v>
          </cell>
          <cell r="AN375">
            <v>29185.149583333332</v>
          </cell>
          <cell r="AR375">
            <v>29153.057916666668</v>
          </cell>
          <cell r="AV375">
            <v>14983.434583333335</v>
          </cell>
          <cell r="AZ375">
            <v>9704.6354166666661</v>
          </cell>
        </row>
        <row r="376">
          <cell r="Q376">
            <v>29604.73</v>
          </cell>
          <cell r="S376">
            <v>19736.47</v>
          </cell>
          <cell r="U376">
            <v>9868.2099999999991</v>
          </cell>
          <cell r="V376">
            <v>4934.08</v>
          </cell>
          <cell r="W376">
            <v>0</v>
          </cell>
          <cell r="Y376">
            <v>52343.37</v>
          </cell>
          <cell r="AA376">
            <v>41874.69</v>
          </cell>
          <cell r="AJ376">
            <v>27118.649583333332</v>
          </cell>
          <cell r="AN376">
            <v>27100.817500000005</v>
          </cell>
          <cell r="AR376">
            <v>22303.614166666666</v>
          </cell>
          <cell r="AV376">
            <v>23104.180833333336</v>
          </cell>
          <cell r="AZ376">
            <v>23504.467500000002</v>
          </cell>
        </row>
        <row r="377">
          <cell r="Q377">
            <v>99854.720000000001</v>
          </cell>
          <cell r="S377">
            <v>81699.320000000007</v>
          </cell>
          <cell r="U377">
            <v>63543.92</v>
          </cell>
          <cell r="V377">
            <v>54466.22</v>
          </cell>
          <cell r="W377">
            <v>45388.52</v>
          </cell>
          <cell r="Y377">
            <v>27233.119999999999</v>
          </cell>
          <cell r="AA377">
            <v>9077.7199999999993</v>
          </cell>
          <cell r="AJ377">
            <v>48769.9375</v>
          </cell>
          <cell r="AN377">
            <v>49458.664166666676</v>
          </cell>
          <cell r="AR377">
            <v>49841.284166666672</v>
          </cell>
          <cell r="AV377">
            <v>50050.927083333336</v>
          </cell>
          <cell r="AZ377">
            <v>50859.670416666653</v>
          </cell>
        </row>
        <row r="378">
          <cell r="Q378">
            <v>188933.52</v>
          </cell>
          <cell r="S378">
            <v>195997.29</v>
          </cell>
          <cell r="U378">
            <v>195997.3</v>
          </cell>
          <cell r="V378">
            <v>195997.3</v>
          </cell>
          <cell r="W378">
            <v>240581.26</v>
          </cell>
          <cell r="Y378">
            <v>240581.26</v>
          </cell>
          <cell r="AA378">
            <v>309059.53999999998</v>
          </cell>
          <cell r="AJ378">
            <v>114088.72666666668</v>
          </cell>
          <cell r="AN378">
            <v>178538.18666666668</v>
          </cell>
          <cell r="AR378">
            <v>175957.76041666666</v>
          </cell>
          <cell r="AV378">
            <v>246167.37083333332</v>
          </cell>
          <cell r="AZ378">
            <v>313887.9208333334</v>
          </cell>
        </row>
        <row r="379">
          <cell r="Q379">
            <v>226710</v>
          </cell>
          <cell r="S379">
            <v>188925</v>
          </cell>
          <cell r="U379">
            <v>151140</v>
          </cell>
          <cell r="V379">
            <v>132247.5</v>
          </cell>
          <cell r="W379">
            <v>113355</v>
          </cell>
          <cell r="Y379">
            <v>75570</v>
          </cell>
          <cell r="AA379">
            <v>72700</v>
          </cell>
          <cell r="AJ379">
            <v>88704.75</v>
          </cell>
          <cell r="AN379">
            <v>107647.25</v>
          </cell>
          <cell r="AR379">
            <v>119012.75</v>
          </cell>
          <cell r="AV379">
            <v>120628.95833333333</v>
          </cell>
          <cell r="AZ379">
            <v>69817.333333333328</v>
          </cell>
        </row>
        <row r="380">
          <cell r="Q380">
            <v>796665.13</v>
          </cell>
          <cell r="S380">
            <v>830218.07</v>
          </cell>
          <cell r="U380">
            <v>830218.07</v>
          </cell>
          <cell r="V380">
            <v>830218.07</v>
          </cell>
          <cell r="W380">
            <v>1017161.26</v>
          </cell>
          <cell r="Y380">
            <v>1017161.26</v>
          </cell>
          <cell r="AA380">
            <v>303549.93</v>
          </cell>
          <cell r="AJ380">
            <v>174892.17708333334</v>
          </cell>
          <cell r="AN380">
            <v>447437.41625000001</v>
          </cell>
          <cell r="AR380">
            <v>745411.04625000001</v>
          </cell>
          <cell r="AV380">
            <v>750034.98375000001</v>
          </cell>
          <cell r="AZ380">
            <v>707667.84625000006</v>
          </cell>
        </row>
        <row r="381">
          <cell r="Q381">
            <v>0</v>
          </cell>
          <cell r="S381">
            <v>442534.2</v>
          </cell>
          <cell r="U381">
            <v>354027.36</v>
          </cell>
          <cell r="V381">
            <v>309773.94</v>
          </cell>
          <cell r="W381">
            <v>265520.52</v>
          </cell>
          <cell r="Y381">
            <v>177013.68</v>
          </cell>
          <cell r="AA381">
            <v>88506.84</v>
          </cell>
          <cell r="AJ381">
            <v>238236.1575</v>
          </cell>
          <cell r="AN381">
            <v>240893.12458333335</v>
          </cell>
          <cell r="AR381">
            <v>242768.63458333336</v>
          </cell>
          <cell r="AV381">
            <v>266941.22666666663</v>
          </cell>
          <cell r="AZ381">
            <v>298539.31</v>
          </cell>
        </row>
        <row r="382">
          <cell r="Q382">
            <v>0</v>
          </cell>
          <cell r="S382">
            <v>319515</v>
          </cell>
          <cell r="U382">
            <v>255612</v>
          </cell>
          <cell r="V382">
            <v>223660.5</v>
          </cell>
          <cell r="W382">
            <v>191709</v>
          </cell>
          <cell r="Y382">
            <v>127806</v>
          </cell>
          <cell r="AA382">
            <v>63903</v>
          </cell>
          <cell r="AJ382">
            <v>175506.71000000005</v>
          </cell>
          <cell r="AN382">
            <v>168565.00166666668</v>
          </cell>
          <cell r="AR382">
            <v>173867.48166666666</v>
          </cell>
          <cell r="AV382">
            <v>191778.91666666666</v>
          </cell>
          <cell r="AZ382">
            <v>214819.14333333334</v>
          </cell>
        </row>
        <row r="383">
          <cell r="S383">
            <v>6600000</v>
          </cell>
          <cell r="U383">
            <v>0</v>
          </cell>
          <cell r="V383">
            <v>0</v>
          </cell>
          <cell r="W383">
            <v>1750000</v>
          </cell>
          <cell r="Y383">
            <v>12250000</v>
          </cell>
          <cell r="AA383">
            <v>0</v>
          </cell>
          <cell r="AJ383">
            <v>0</v>
          </cell>
          <cell r="AN383">
            <v>1100000</v>
          </cell>
          <cell r="AR383">
            <v>1902083.3333333333</v>
          </cell>
          <cell r="AV383">
            <v>2412500</v>
          </cell>
          <cell r="AZ383">
            <v>1312500</v>
          </cell>
        </row>
        <row r="384">
          <cell r="Q384">
            <v>0</v>
          </cell>
          <cell r="S384">
            <v>26436.66</v>
          </cell>
          <cell r="U384">
            <v>13218.32</v>
          </cell>
          <cell r="V384">
            <v>6609.15</v>
          </cell>
          <cell r="W384">
            <v>0</v>
          </cell>
          <cell r="Y384">
            <v>26436.74</v>
          </cell>
          <cell r="AA384">
            <v>13218.36</v>
          </cell>
          <cell r="AJ384">
            <v>15594.591666666667</v>
          </cell>
          <cell r="AN384">
            <v>15996.864999999998</v>
          </cell>
          <cell r="AR384">
            <v>16275.371666666666</v>
          </cell>
          <cell r="AV384">
            <v>16522.933333333331</v>
          </cell>
          <cell r="AZ384">
            <v>16372.713333333335</v>
          </cell>
        </row>
        <row r="385">
          <cell r="Q385">
            <v>5545.8</v>
          </cell>
          <cell r="S385">
            <v>0</v>
          </cell>
          <cell r="U385">
            <v>30500</v>
          </cell>
          <cell r="V385">
            <v>27450</v>
          </cell>
          <cell r="W385">
            <v>24400</v>
          </cell>
          <cell r="Y385">
            <v>18300</v>
          </cell>
          <cell r="AA385">
            <v>12200</v>
          </cell>
          <cell r="AJ385">
            <v>12667.165000000001</v>
          </cell>
          <cell r="AN385">
            <v>15620.468333333332</v>
          </cell>
          <cell r="AR385">
            <v>16359.361666666666</v>
          </cell>
          <cell r="AV385">
            <v>16728.814999999999</v>
          </cell>
          <cell r="AZ385">
            <v>16856.333333333332</v>
          </cell>
        </row>
        <row r="386">
          <cell r="Q386">
            <v>0</v>
          </cell>
          <cell r="S386">
            <v>332832.09999999998</v>
          </cell>
          <cell r="U386">
            <v>283972.64</v>
          </cell>
          <cell r="V386">
            <v>248476.06</v>
          </cell>
          <cell r="W386">
            <v>212979.48</v>
          </cell>
          <cell r="Y386">
            <v>141986.32</v>
          </cell>
          <cell r="AA386">
            <v>70993.16</v>
          </cell>
          <cell r="AJ386">
            <v>148078.32916666669</v>
          </cell>
          <cell r="AN386">
            <v>150685.28041666668</v>
          </cell>
          <cell r="AR386">
            <v>157062.44375000001</v>
          </cell>
          <cell r="AV386">
            <v>159188.15583333332</v>
          </cell>
          <cell r="AZ386">
            <v>94657.546666666676</v>
          </cell>
        </row>
        <row r="387">
          <cell r="Q387">
            <v>0</v>
          </cell>
          <cell r="S387">
            <v>0</v>
          </cell>
          <cell r="U387">
            <v>0</v>
          </cell>
          <cell r="V387">
            <v>0</v>
          </cell>
          <cell r="W387">
            <v>0</v>
          </cell>
          <cell r="Y387">
            <v>0</v>
          </cell>
          <cell r="AA387">
            <v>0</v>
          </cell>
          <cell r="AJ387">
            <v>0</v>
          </cell>
          <cell r="AN387">
            <v>0</v>
          </cell>
          <cell r="AR387">
            <v>0</v>
          </cell>
          <cell r="AV387">
            <v>0</v>
          </cell>
          <cell r="AZ387">
            <v>0</v>
          </cell>
        </row>
        <row r="388">
          <cell r="S388">
            <v>221443.22</v>
          </cell>
          <cell r="U388">
            <v>208417.14</v>
          </cell>
          <cell r="V388">
            <v>201904.1</v>
          </cell>
          <cell r="W388">
            <v>195391.06</v>
          </cell>
          <cell r="Y388">
            <v>182364.98</v>
          </cell>
          <cell r="AA388">
            <v>169338.9</v>
          </cell>
          <cell r="AJ388">
            <v>0</v>
          </cell>
          <cell r="AN388">
            <v>64044.852500000001</v>
          </cell>
          <cell r="AR388">
            <v>129175.20583333333</v>
          </cell>
          <cell r="AV388">
            <v>185621.50583333333</v>
          </cell>
          <cell r="AZ388">
            <v>169338.9</v>
          </cell>
        </row>
        <row r="389">
          <cell r="Q389">
            <v>113293.62</v>
          </cell>
          <cell r="S389">
            <v>130582.71</v>
          </cell>
          <cell r="U389">
            <v>168832.31</v>
          </cell>
          <cell r="V389">
            <v>168848.53</v>
          </cell>
          <cell r="W389">
            <v>1313.82</v>
          </cell>
          <cell r="Y389">
            <v>30797.759999999998</v>
          </cell>
          <cell r="AA389">
            <v>108449.96</v>
          </cell>
          <cell r="AJ389">
            <v>23669.454999999998</v>
          </cell>
          <cell r="AN389">
            <v>70470.728750000009</v>
          </cell>
          <cell r="AR389">
            <v>93291.893333333355</v>
          </cell>
          <cell r="AV389">
            <v>104809.7375</v>
          </cell>
          <cell r="AZ389">
            <v>117630.96208333335</v>
          </cell>
        </row>
        <row r="390">
          <cell r="W390">
            <v>0</v>
          </cell>
          <cell r="Y390">
            <v>0</v>
          </cell>
          <cell r="AA390">
            <v>0</v>
          </cell>
          <cell r="AJ390">
            <v>0</v>
          </cell>
          <cell r="AN390">
            <v>0</v>
          </cell>
          <cell r="AR390">
            <v>0</v>
          </cell>
          <cell r="AV390">
            <v>0</v>
          </cell>
          <cell r="AZ390">
            <v>0</v>
          </cell>
        </row>
        <row r="391">
          <cell r="Q391">
            <v>245103.43</v>
          </cell>
          <cell r="S391">
            <v>282507.26</v>
          </cell>
          <cell r="U391">
            <v>365257.8</v>
          </cell>
          <cell r="V391">
            <v>365292.89</v>
          </cell>
          <cell r="W391">
            <v>2842.37</v>
          </cell>
          <cell r="Y391">
            <v>66628.95</v>
          </cell>
          <cell r="AA391">
            <v>234624.48</v>
          </cell>
          <cell r="AJ391">
            <v>51207.341249999998</v>
          </cell>
          <cell r="AN391">
            <v>152458.87583333332</v>
          </cell>
          <cell r="AR391">
            <v>201830.99125000005</v>
          </cell>
          <cell r="AV391">
            <v>226749.09791666674</v>
          </cell>
          <cell r="AZ391">
            <v>254486.98875000002</v>
          </cell>
        </row>
        <row r="392">
          <cell r="AR392">
            <v>0</v>
          </cell>
          <cell r="AV392">
            <v>11679.164583333333</v>
          </cell>
          <cell r="AZ392">
            <v>40096.54</v>
          </cell>
        </row>
        <row r="393">
          <cell r="Q393">
            <v>5342466.25</v>
          </cell>
          <cell r="S393">
            <v>5359256.57</v>
          </cell>
          <cell r="U393">
            <v>5396402.71</v>
          </cell>
          <cell r="V393">
            <v>5396418.46</v>
          </cell>
          <cell r="W393">
            <v>1275.92</v>
          </cell>
          <cell r="Y393">
            <v>29909.27</v>
          </cell>
          <cell r="AA393">
            <v>105321.29</v>
          </cell>
          <cell r="AJ393">
            <v>1549115.2529166667</v>
          </cell>
          <cell r="AN393">
            <v>3338713.3712499999</v>
          </cell>
          <cell r="AR393">
            <v>4014931.2979166671</v>
          </cell>
          <cell r="AV393">
            <v>2499988.226666667</v>
          </cell>
          <cell r="AZ393">
            <v>768292.56083333341</v>
          </cell>
        </row>
        <row r="394">
          <cell r="AV394">
            <v>0</v>
          </cell>
          <cell r="AZ394">
            <v>4976.7170833333339</v>
          </cell>
        </row>
        <row r="395">
          <cell r="Q395">
            <v>43022.06</v>
          </cell>
          <cell r="S395">
            <v>44788</v>
          </cell>
          <cell r="U395">
            <v>44788.01</v>
          </cell>
          <cell r="V395">
            <v>44788.01</v>
          </cell>
          <cell r="W395">
            <v>54656.99</v>
          </cell>
          <cell r="Y395">
            <v>54656.99</v>
          </cell>
          <cell r="AA395">
            <v>71776.56</v>
          </cell>
          <cell r="AJ395">
            <v>9252.3158333333322</v>
          </cell>
          <cell r="AN395">
            <v>23960.907916666667</v>
          </cell>
          <cell r="AR395">
            <v>40013.815833333334</v>
          </cell>
          <cell r="AV395">
            <v>56796.325833333336</v>
          </cell>
          <cell r="AZ395">
            <v>73963.29833333334</v>
          </cell>
        </row>
        <row r="396">
          <cell r="AV396">
            <v>0</v>
          </cell>
          <cell r="AZ396">
            <v>0</v>
          </cell>
        </row>
        <row r="397">
          <cell r="Q397">
            <v>40612.83</v>
          </cell>
          <cell r="S397">
            <v>44888.18</v>
          </cell>
          <cell r="U397">
            <v>0</v>
          </cell>
          <cell r="V397">
            <v>0</v>
          </cell>
          <cell r="W397">
            <v>0</v>
          </cell>
          <cell r="Y397">
            <v>0</v>
          </cell>
          <cell r="AA397">
            <v>29578.9</v>
          </cell>
          <cell r="AJ397">
            <v>1692.2012500000001</v>
          </cell>
          <cell r="AN397">
            <v>10865.765833333333</v>
          </cell>
          <cell r="AR397">
            <v>10865.765833333333</v>
          </cell>
          <cell r="AV397">
            <v>18458.881666666668</v>
          </cell>
          <cell r="AZ397">
            <v>24990.971250000002</v>
          </cell>
        </row>
        <row r="398">
          <cell r="Q398">
            <v>356732.58</v>
          </cell>
          <cell r="S398">
            <v>375845.91</v>
          </cell>
          <cell r="U398">
            <v>0</v>
          </cell>
          <cell r="V398">
            <v>0</v>
          </cell>
          <cell r="W398">
            <v>0</v>
          </cell>
          <cell r="Y398">
            <v>0</v>
          </cell>
          <cell r="AA398">
            <v>132595.10999999999</v>
          </cell>
          <cell r="AJ398">
            <v>14863.8575</v>
          </cell>
          <cell r="AN398">
            <v>92368.7</v>
          </cell>
          <cell r="AR398">
            <v>92368.7</v>
          </cell>
          <cell r="AV398">
            <v>119064.09749999999</v>
          </cell>
          <cell r="AZ398">
            <v>111602.43249999998</v>
          </cell>
        </row>
        <row r="399">
          <cell r="Q399">
            <v>0</v>
          </cell>
          <cell r="S399">
            <v>0</v>
          </cell>
          <cell r="U399">
            <v>0</v>
          </cell>
          <cell r="V399">
            <v>0</v>
          </cell>
          <cell r="W399">
            <v>0</v>
          </cell>
          <cell r="Y399">
            <v>0</v>
          </cell>
          <cell r="AA399">
            <v>0</v>
          </cell>
          <cell r="AJ399">
            <v>0</v>
          </cell>
          <cell r="AN399">
            <v>0</v>
          </cell>
          <cell r="AR399">
            <v>0</v>
          </cell>
          <cell r="AV399">
            <v>0</v>
          </cell>
          <cell r="AZ399">
            <v>0</v>
          </cell>
        </row>
        <row r="400">
          <cell r="Q400">
            <v>499584.48</v>
          </cell>
          <cell r="S400">
            <v>501344.92</v>
          </cell>
          <cell r="U400">
            <v>509285.32</v>
          </cell>
          <cell r="V400">
            <v>509285.32</v>
          </cell>
          <cell r="W400">
            <v>508576.64</v>
          </cell>
          <cell r="Y400">
            <v>508576.64</v>
          </cell>
          <cell r="AA400">
            <v>520816.19</v>
          </cell>
          <cell r="AJ400">
            <v>20816.02</v>
          </cell>
          <cell r="AN400">
            <v>188850.19166666665</v>
          </cell>
          <cell r="AR400">
            <v>358464.3233333333</v>
          </cell>
          <cell r="AV400">
            <v>510996.84875000006</v>
          </cell>
          <cell r="AZ400">
            <v>518883.57250000007</v>
          </cell>
        </row>
        <row r="401">
          <cell r="Q401">
            <v>426683.81</v>
          </cell>
          <cell r="S401">
            <v>450391.61</v>
          </cell>
          <cell r="U401">
            <v>572999.71</v>
          </cell>
          <cell r="V401">
            <v>572999.71</v>
          </cell>
          <cell r="W401">
            <v>610805.06999999995</v>
          </cell>
          <cell r="Y401">
            <v>610252.66</v>
          </cell>
          <cell r="AA401">
            <v>859822.73</v>
          </cell>
          <cell r="AJ401">
            <v>17778.492083333334</v>
          </cell>
          <cell r="AN401">
            <v>182247.21624999997</v>
          </cell>
          <cell r="AR401">
            <v>381054.185</v>
          </cell>
          <cell r="AV401">
            <v>648125.07208333339</v>
          </cell>
          <cell r="AZ401">
            <v>897279.97541666648</v>
          </cell>
        </row>
        <row r="402">
          <cell r="Q402">
            <v>511455.46</v>
          </cell>
          <cell r="S402">
            <v>504984.54</v>
          </cell>
          <cell r="U402">
            <v>642454.23</v>
          </cell>
          <cell r="V402">
            <v>642454.23</v>
          </cell>
          <cell r="W402">
            <v>642454.23</v>
          </cell>
          <cell r="Y402">
            <v>684222.69</v>
          </cell>
          <cell r="AA402">
            <v>964043.68</v>
          </cell>
          <cell r="AJ402">
            <v>21310.644166666669</v>
          </cell>
          <cell r="AN402">
            <v>207092.15708333332</v>
          </cell>
          <cell r="AR402">
            <v>422983.91958333325</v>
          </cell>
          <cell r="AV402">
            <v>721049.85624999984</v>
          </cell>
          <cell r="AZ402">
            <v>955499.45083333331</v>
          </cell>
        </row>
        <row r="403">
          <cell r="Q403">
            <v>426683.8</v>
          </cell>
          <cell r="S403">
            <v>0</v>
          </cell>
          <cell r="U403">
            <v>0</v>
          </cell>
          <cell r="V403">
            <v>0</v>
          </cell>
          <cell r="W403">
            <v>0</v>
          </cell>
          <cell r="Y403">
            <v>0</v>
          </cell>
          <cell r="AA403">
            <v>0</v>
          </cell>
          <cell r="AJ403">
            <v>17778.491666666665</v>
          </cell>
          <cell r="AN403">
            <v>35556.98333333333</v>
          </cell>
          <cell r="AR403">
            <v>35556.98333333333</v>
          </cell>
          <cell r="AV403">
            <v>17778.491666666665</v>
          </cell>
          <cell r="AZ403">
            <v>0</v>
          </cell>
        </row>
        <row r="404">
          <cell r="Q404">
            <v>0</v>
          </cell>
          <cell r="S404">
            <v>0</v>
          </cell>
          <cell r="U404">
            <v>0</v>
          </cell>
          <cell r="V404">
            <v>0</v>
          </cell>
          <cell r="W404">
            <v>0</v>
          </cell>
          <cell r="Y404">
            <v>0</v>
          </cell>
          <cell r="AA404">
            <v>0</v>
          </cell>
          <cell r="AJ404">
            <v>0</v>
          </cell>
          <cell r="AN404">
            <v>0</v>
          </cell>
          <cell r="AR404">
            <v>0</v>
          </cell>
          <cell r="AV404">
            <v>0</v>
          </cell>
          <cell r="AZ404">
            <v>0</v>
          </cell>
        </row>
        <row r="405">
          <cell r="Q405">
            <v>0</v>
          </cell>
          <cell r="S405">
            <v>0</v>
          </cell>
          <cell r="U405">
            <v>0</v>
          </cell>
          <cell r="V405">
            <v>0</v>
          </cell>
          <cell r="W405">
            <v>0</v>
          </cell>
          <cell r="Y405">
            <v>0</v>
          </cell>
          <cell r="AA405">
            <v>0</v>
          </cell>
          <cell r="AJ405">
            <v>0</v>
          </cell>
          <cell r="AN405">
            <v>0</v>
          </cell>
          <cell r="AR405">
            <v>0</v>
          </cell>
          <cell r="AV405">
            <v>0</v>
          </cell>
          <cell r="AZ405">
            <v>0</v>
          </cell>
        </row>
        <row r="406">
          <cell r="Q406">
            <v>0</v>
          </cell>
          <cell r="S406">
            <v>0</v>
          </cell>
          <cell r="U406">
            <v>0</v>
          </cell>
          <cell r="V406">
            <v>0</v>
          </cell>
          <cell r="W406">
            <v>0</v>
          </cell>
          <cell r="Y406">
            <v>0</v>
          </cell>
          <cell r="AA406">
            <v>0</v>
          </cell>
          <cell r="AJ406">
            <v>0</v>
          </cell>
          <cell r="AN406">
            <v>0</v>
          </cell>
          <cell r="AR406">
            <v>0</v>
          </cell>
          <cell r="AV406">
            <v>0</v>
          </cell>
          <cell r="AZ406">
            <v>0</v>
          </cell>
        </row>
        <row r="407">
          <cell r="Q407">
            <v>442116</v>
          </cell>
          <cell r="S407">
            <v>0</v>
          </cell>
          <cell r="U407">
            <v>0</v>
          </cell>
          <cell r="V407">
            <v>0</v>
          </cell>
          <cell r="W407">
            <v>0</v>
          </cell>
          <cell r="Y407">
            <v>0</v>
          </cell>
          <cell r="AA407">
            <v>0</v>
          </cell>
          <cell r="AJ407">
            <v>18421.5</v>
          </cell>
          <cell r="AN407">
            <v>36843</v>
          </cell>
          <cell r="AR407">
            <v>36843</v>
          </cell>
          <cell r="AV407">
            <v>18421.5</v>
          </cell>
          <cell r="AZ407">
            <v>0</v>
          </cell>
        </row>
        <row r="408">
          <cell r="Q408">
            <v>932549.76</v>
          </cell>
          <cell r="S408">
            <v>208089.45</v>
          </cell>
          <cell r="U408">
            <v>0</v>
          </cell>
          <cell r="V408">
            <v>0</v>
          </cell>
          <cell r="W408">
            <v>0</v>
          </cell>
          <cell r="Y408">
            <v>0</v>
          </cell>
          <cell r="AA408">
            <v>0</v>
          </cell>
          <cell r="AJ408">
            <v>38856.239999999998</v>
          </cell>
          <cell r="AN408">
            <v>112394.05499999999</v>
          </cell>
          <cell r="AR408">
            <v>112394.05499999999</v>
          </cell>
          <cell r="AV408">
            <v>73537.815000000002</v>
          </cell>
          <cell r="AZ408">
            <v>0</v>
          </cell>
        </row>
        <row r="409">
          <cell r="S409">
            <v>61279.44</v>
          </cell>
          <cell r="U409">
            <v>339331.63</v>
          </cell>
          <cell r="V409">
            <v>308483.3</v>
          </cell>
          <cell r="W409">
            <v>277634.96999999997</v>
          </cell>
          <cell r="Y409">
            <v>215938.31</v>
          </cell>
          <cell r="AA409">
            <v>154241.65</v>
          </cell>
          <cell r="AJ409">
            <v>0</v>
          </cell>
          <cell r="AN409">
            <v>29458.677083333332</v>
          </cell>
          <cell r="AR409">
            <v>122003.66708333335</v>
          </cell>
          <cell r="AV409">
            <v>173417.55041666669</v>
          </cell>
          <cell r="AZ409">
            <v>167330.26458333331</v>
          </cell>
        </row>
        <row r="410">
          <cell r="S410">
            <v>0</v>
          </cell>
          <cell r="U410">
            <v>0</v>
          </cell>
          <cell r="V410">
            <v>0</v>
          </cell>
          <cell r="W410">
            <v>0</v>
          </cell>
          <cell r="Y410">
            <v>0</v>
          </cell>
          <cell r="AA410">
            <v>0</v>
          </cell>
          <cell r="AJ410">
            <v>0</v>
          </cell>
          <cell r="AN410">
            <v>35031.666666666664</v>
          </cell>
          <cell r="AR410">
            <v>35031.666666666664</v>
          </cell>
          <cell r="AV410">
            <v>35031.666666666664</v>
          </cell>
          <cell r="AZ410">
            <v>0</v>
          </cell>
        </row>
        <row r="411">
          <cell r="U411">
            <v>0</v>
          </cell>
          <cell r="V411">
            <v>0</v>
          </cell>
          <cell r="W411">
            <v>0</v>
          </cell>
          <cell r="Y411">
            <v>0</v>
          </cell>
          <cell r="AA411">
            <v>0</v>
          </cell>
          <cell r="AJ411">
            <v>0</v>
          </cell>
          <cell r="AN411">
            <v>0</v>
          </cell>
          <cell r="AR411">
            <v>0</v>
          </cell>
          <cell r="AV411">
            <v>0</v>
          </cell>
          <cell r="AZ411">
            <v>0</v>
          </cell>
        </row>
        <row r="412">
          <cell r="U412">
            <v>62092.4</v>
          </cell>
          <cell r="V412">
            <v>62092.4</v>
          </cell>
          <cell r="W412">
            <v>60371.34</v>
          </cell>
          <cell r="Y412">
            <v>60371.34</v>
          </cell>
          <cell r="AA412">
            <v>60371.34</v>
          </cell>
          <cell r="AJ412">
            <v>0</v>
          </cell>
          <cell r="AN412">
            <v>7761.55</v>
          </cell>
          <cell r="AR412">
            <v>28100.462499999998</v>
          </cell>
          <cell r="AV412">
            <v>48224.242499999993</v>
          </cell>
          <cell r="AZ412">
            <v>60586.472499999982</v>
          </cell>
        </row>
        <row r="413">
          <cell r="U413">
            <v>453926.54</v>
          </cell>
          <cell r="V413">
            <v>453926.54</v>
          </cell>
          <cell r="W413">
            <v>446232.38</v>
          </cell>
          <cell r="Y413">
            <v>446232.38</v>
          </cell>
          <cell r="AA413">
            <v>446232.38</v>
          </cell>
          <cell r="AJ413">
            <v>0</v>
          </cell>
          <cell r="AN413">
            <v>56740.817499999997</v>
          </cell>
          <cell r="AR413">
            <v>206446.71416666664</v>
          </cell>
          <cell r="AV413">
            <v>355190.84083333332</v>
          </cell>
          <cell r="AZ413">
            <v>447194.14999999991</v>
          </cell>
        </row>
        <row r="414">
          <cell r="U414">
            <v>6600000</v>
          </cell>
          <cell r="V414">
            <v>6600000</v>
          </cell>
          <cell r="W414">
            <v>6600000</v>
          </cell>
          <cell r="Y414">
            <v>6600000</v>
          </cell>
          <cell r="AA414">
            <v>37700000</v>
          </cell>
          <cell r="AJ414">
            <v>0</v>
          </cell>
          <cell r="AN414">
            <v>275000</v>
          </cell>
          <cell r="AR414">
            <v>2475000</v>
          </cell>
          <cell r="AV414">
            <v>13766666.666666666</v>
          </cell>
          <cell r="AZ414">
            <v>26225000</v>
          </cell>
        </row>
        <row r="415">
          <cell r="Y415">
            <v>0</v>
          </cell>
          <cell r="AA415">
            <v>47432.38</v>
          </cell>
          <cell r="AR415">
            <v>0</v>
          </cell>
          <cell r="AV415">
            <v>14048.4125</v>
          </cell>
          <cell r="AZ415">
            <v>27485.8325</v>
          </cell>
        </row>
        <row r="416">
          <cell r="AV416">
            <v>0</v>
          </cell>
          <cell r="AZ416">
            <v>7812.5</v>
          </cell>
        </row>
        <row r="417">
          <cell r="AR417">
            <v>0</v>
          </cell>
          <cell r="AV417">
            <v>1723.5929166666667</v>
          </cell>
          <cell r="AZ417">
            <v>10341.557500000001</v>
          </cell>
        </row>
        <row r="418">
          <cell r="Q418">
            <v>5850</v>
          </cell>
          <cell r="S418">
            <v>-828140.4</v>
          </cell>
          <cell r="U418">
            <v>4675</v>
          </cell>
          <cell r="V418">
            <v>8314.0400000000009</v>
          </cell>
          <cell r="W418">
            <v>6442</v>
          </cell>
          <cell r="Y418">
            <v>2707.56</v>
          </cell>
          <cell r="AA418">
            <v>3766.01</v>
          </cell>
          <cell r="AJ418">
            <v>199627.72166666668</v>
          </cell>
          <cell r="AN418">
            <v>131541.36916666667</v>
          </cell>
          <cell r="AR418">
            <v>-63593.492499999993</v>
          </cell>
          <cell r="AV418">
            <v>-64617.43499999999</v>
          </cell>
          <cell r="AZ418">
            <v>4439.3658333333333</v>
          </cell>
        </row>
        <row r="419">
          <cell r="Q419">
            <v>730125.58</v>
          </cell>
          <cell r="S419">
            <v>1216875.96</v>
          </cell>
          <cell r="U419">
            <v>243375.18</v>
          </cell>
          <cell r="V419">
            <v>1216875.95</v>
          </cell>
          <cell r="W419">
            <v>730125.57</v>
          </cell>
          <cell r="Y419">
            <v>1216875.97</v>
          </cell>
          <cell r="AA419">
            <v>243375.19</v>
          </cell>
          <cell r="AJ419">
            <v>835646.06583333341</v>
          </cell>
          <cell r="AN419">
            <v>838832.09916666674</v>
          </cell>
          <cell r="AR419">
            <v>852936.44625000004</v>
          </cell>
          <cell r="AV419">
            <v>857272.3041666667</v>
          </cell>
          <cell r="AZ419">
            <v>858744.72375</v>
          </cell>
        </row>
        <row r="420">
          <cell r="Q420">
            <v>0</v>
          </cell>
          <cell r="S420">
            <v>0</v>
          </cell>
          <cell r="U420">
            <v>0</v>
          </cell>
          <cell r="V420">
            <v>0</v>
          </cell>
          <cell r="W420">
            <v>0</v>
          </cell>
          <cell r="Y420">
            <v>0</v>
          </cell>
          <cell r="AA420">
            <v>0</v>
          </cell>
          <cell r="AJ420">
            <v>1062.875</v>
          </cell>
          <cell r="AN420">
            <v>0</v>
          </cell>
          <cell r="AR420">
            <v>0</v>
          </cell>
          <cell r="AV420">
            <v>0</v>
          </cell>
          <cell r="AZ420">
            <v>0</v>
          </cell>
        </row>
        <row r="421">
          <cell r="S421">
            <v>0</v>
          </cell>
          <cell r="AV421">
            <v>0</v>
          </cell>
          <cell r="AZ421">
            <v>0</v>
          </cell>
        </row>
        <row r="422">
          <cell r="AV422">
            <v>0</v>
          </cell>
          <cell r="AZ422">
            <v>0</v>
          </cell>
        </row>
        <row r="423">
          <cell r="Q423">
            <v>5000000</v>
          </cell>
          <cell r="S423">
            <v>5000000</v>
          </cell>
          <cell r="U423">
            <v>5000000</v>
          </cell>
          <cell r="V423">
            <v>5000000</v>
          </cell>
          <cell r="W423">
            <v>5000000</v>
          </cell>
          <cell r="Y423">
            <v>5000000</v>
          </cell>
          <cell r="AA423">
            <v>5000000</v>
          </cell>
          <cell r="AJ423">
            <v>5000000</v>
          </cell>
          <cell r="AN423">
            <v>5000000</v>
          </cell>
          <cell r="AR423">
            <v>5000000</v>
          </cell>
          <cell r="AV423">
            <v>5000000</v>
          </cell>
          <cell r="AZ423">
            <v>5000000</v>
          </cell>
        </row>
        <row r="424">
          <cell r="Q424">
            <v>0</v>
          </cell>
          <cell r="S424">
            <v>0</v>
          </cell>
          <cell r="U424">
            <v>0</v>
          </cell>
          <cell r="V424">
            <v>0</v>
          </cell>
          <cell r="W424">
            <v>0</v>
          </cell>
          <cell r="Y424">
            <v>0</v>
          </cell>
          <cell r="AA424">
            <v>0</v>
          </cell>
          <cell r="AJ424">
            <v>0</v>
          </cell>
          <cell r="AN424">
            <v>0</v>
          </cell>
          <cell r="AR424">
            <v>0</v>
          </cell>
          <cell r="AV424">
            <v>0</v>
          </cell>
          <cell r="AZ424">
            <v>0</v>
          </cell>
        </row>
        <row r="425">
          <cell r="Q425">
            <v>0</v>
          </cell>
          <cell r="S425">
            <v>0</v>
          </cell>
          <cell r="U425">
            <v>0</v>
          </cell>
          <cell r="V425">
            <v>0</v>
          </cell>
          <cell r="W425">
            <v>0</v>
          </cell>
          <cell r="Y425">
            <v>0</v>
          </cell>
          <cell r="AA425">
            <v>0</v>
          </cell>
          <cell r="AJ425">
            <v>0</v>
          </cell>
          <cell r="AN425">
            <v>0</v>
          </cell>
          <cell r="AR425">
            <v>0</v>
          </cell>
          <cell r="AV425">
            <v>0</v>
          </cell>
          <cell r="AZ425">
            <v>0</v>
          </cell>
        </row>
        <row r="426">
          <cell r="Q426">
            <v>0</v>
          </cell>
          <cell r="S426">
            <v>0</v>
          </cell>
          <cell r="U426">
            <v>0</v>
          </cell>
          <cell r="V426">
            <v>0</v>
          </cell>
          <cell r="W426">
            <v>0</v>
          </cell>
          <cell r="Y426">
            <v>0</v>
          </cell>
          <cell r="AA426">
            <v>0</v>
          </cell>
          <cell r="AJ426">
            <v>0</v>
          </cell>
          <cell r="AN426">
            <v>0</v>
          </cell>
          <cell r="AR426">
            <v>0</v>
          </cell>
          <cell r="AV426">
            <v>0</v>
          </cell>
          <cell r="AZ426">
            <v>0</v>
          </cell>
        </row>
        <row r="427">
          <cell r="Q427">
            <v>100.76</v>
          </cell>
          <cell r="S427">
            <v>201.52</v>
          </cell>
          <cell r="U427">
            <v>302.27999999999997</v>
          </cell>
          <cell r="V427">
            <v>352.66</v>
          </cell>
          <cell r="W427">
            <v>403.04</v>
          </cell>
          <cell r="Y427">
            <v>503.8</v>
          </cell>
          <cell r="AA427">
            <v>0</v>
          </cell>
          <cell r="AJ427">
            <v>458.63666666666671</v>
          </cell>
          <cell r="AN427">
            <v>413.25</v>
          </cell>
          <cell r="AR427">
            <v>322.47666666666669</v>
          </cell>
          <cell r="AV427">
            <v>270.96166666666664</v>
          </cell>
          <cell r="AZ427">
            <v>221.93499999999997</v>
          </cell>
        </row>
        <row r="428">
          <cell r="Q428">
            <v>0</v>
          </cell>
          <cell r="S428">
            <v>0</v>
          </cell>
          <cell r="U428">
            <v>0</v>
          </cell>
          <cell r="V428">
            <v>0</v>
          </cell>
          <cell r="W428">
            <v>0</v>
          </cell>
          <cell r="Y428">
            <v>0</v>
          </cell>
          <cell r="AA428">
            <v>0</v>
          </cell>
          <cell r="AJ428">
            <v>0</v>
          </cell>
          <cell r="AN428">
            <v>0</v>
          </cell>
          <cell r="AR428">
            <v>0</v>
          </cell>
          <cell r="AV428">
            <v>0</v>
          </cell>
          <cell r="AZ428">
            <v>0</v>
          </cell>
        </row>
        <row r="429">
          <cell r="Q429">
            <v>132661445</v>
          </cell>
          <cell r="S429">
            <v>101646581</v>
          </cell>
          <cell r="U429">
            <v>81894878</v>
          </cell>
          <cell r="V429">
            <v>73801102</v>
          </cell>
          <cell r="W429">
            <v>68264911</v>
          </cell>
          <cell r="Y429">
            <v>78237663</v>
          </cell>
          <cell r="AA429">
            <v>95467499</v>
          </cell>
          <cell r="AJ429">
            <v>97081877.041666672</v>
          </cell>
          <cell r="AN429">
            <v>95528163.208333328</v>
          </cell>
          <cell r="AR429">
            <v>93345075</v>
          </cell>
          <cell r="AV429">
            <v>93084806.875</v>
          </cell>
          <cell r="AZ429">
            <v>92366100.041666672</v>
          </cell>
        </row>
        <row r="430">
          <cell r="Q430">
            <v>115220570.33</v>
          </cell>
          <cell r="S430">
            <v>75836841.5</v>
          </cell>
          <cell r="U430">
            <v>45281502.93</v>
          </cell>
          <cell r="V430">
            <v>26359909.510000002</v>
          </cell>
          <cell r="W430">
            <v>15056369.640000001</v>
          </cell>
          <cell r="Y430">
            <v>20421400.59</v>
          </cell>
          <cell r="AA430">
            <v>39897035.509999998</v>
          </cell>
          <cell r="AJ430">
            <v>53980857.262083344</v>
          </cell>
          <cell r="AN430">
            <v>55344473.532916658</v>
          </cell>
          <cell r="AR430">
            <v>53027721.373750001</v>
          </cell>
          <cell r="AV430">
            <v>48716687.593749993</v>
          </cell>
          <cell r="AZ430">
            <v>37003742.396250002</v>
          </cell>
        </row>
        <row r="431">
          <cell r="Q431">
            <v>766584.41</v>
          </cell>
          <cell r="S431">
            <v>787997.85</v>
          </cell>
          <cell r="U431">
            <v>831453.45</v>
          </cell>
          <cell r="V431">
            <v>723764.64</v>
          </cell>
          <cell r="W431">
            <v>762802</v>
          </cell>
          <cell r="Y431">
            <v>838740.78</v>
          </cell>
          <cell r="AA431">
            <v>893908.45</v>
          </cell>
          <cell r="AJ431">
            <v>614630.83791666653</v>
          </cell>
          <cell r="AN431">
            <v>677769.84500000009</v>
          </cell>
          <cell r="AR431">
            <v>771086.58166666655</v>
          </cell>
          <cell r="AV431">
            <v>805870.18958333333</v>
          </cell>
          <cell r="AZ431">
            <v>839264.91624999989</v>
          </cell>
        </row>
        <row r="432">
          <cell r="Q432">
            <v>-133428029.41</v>
          </cell>
          <cell r="S432">
            <v>0</v>
          </cell>
          <cell r="U432">
            <v>0</v>
          </cell>
          <cell r="V432">
            <v>0</v>
          </cell>
          <cell r="W432">
            <v>0</v>
          </cell>
          <cell r="Y432">
            <v>0</v>
          </cell>
          <cell r="AA432">
            <v>0</v>
          </cell>
          <cell r="AJ432">
            <v>-97696507.880416676</v>
          </cell>
          <cell r="AN432">
            <v>-75947528.892916664</v>
          </cell>
          <cell r="AR432">
            <v>-48575241.372499995</v>
          </cell>
          <cell r="AV432">
            <v>-15831249.435416667</v>
          </cell>
          <cell r="AZ432">
            <v>0</v>
          </cell>
        </row>
        <row r="433">
          <cell r="Q433">
            <v>-115220570.33</v>
          </cell>
          <cell r="S433">
            <v>0</v>
          </cell>
          <cell r="U433">
            <v>0</v>
          </cell>
          <cell r="V433">
            <v>0</v>
          </cell>
          <cell r="W433">
            <v>0</v>
          </cell>
          <cell r="Y433">
            <v>0</v>
          </cell>
          <cell r="AA433">
            <v>0</v>
          </cell>
          <cell r="AJ433">
            <v>-53980857.262916677</v>
          </cell>
          <cell r="AN433">
            <v>-41112917.934583329</v>
          </cell>
          <cell r="AR433">
            <v>-31678300.016666666</v>
          </cell>
          <cell r="AV433">
            <v>-13399256.140416667</v>
          </cell>
          <cell r="AZ433">
            <v>0</v>
          </cell>
        </row>
        <row r="434">
          <cell r="Q434">
            <v>0</v>
          </cell>
          <cell r="S434">
            <v>0</v>
          </cell>
          <cell r="U434">
            <v>0</v>
          </cell>
          <cell r="V434">
            <v>0</v>
          </cell>
          <cell r="W434">
            <v>0</v>
          </cell>
          <cell r="Y434">
            <v>12622431.779999999</v>
          </cell>
          <cell r="AA434">
            <v>19968796.039999999</v>
          </cell>
          <cell r="AJ434">
            <v>3747043.574583333</v>
          </cell>
          <cell r="AN434">
            <v>3746303.39</v>
          </cell>
          <cell r="AR434">
            <v>4301828.1062500002</v>
          </cell>
          <cell r="AV434">
            <v>5711016.2616666667</v>
          </cell>
          <cell r="AZ434">
            <v>5711016.2616666667</v>
          </cell>
        </row>
        <row r="435">
          <cell r="Q435">
            <v>362363</v>
          </cell>
          <cell r="S435">
            <v>525276.41</v>
          </cell>
          <cell r="U435">
            <v>1575412.62</v>
          </cell>
          <cell r="V435">
            <v>1414871.28</v>
          </cell>
          <cell r="W435">
            <v>1022570.04</v>
          </cell>
          <cell r="Y435">
            <v>1361970.13</v>
          </cell>
          <cell r="AA435">
            <v>2126896.8199999998</v>
          </cell>
          <cell r="AJ435">
            <v>1366701.1666666667</v>
          </cell>
          <cell r="AN435">
            <v>1485253.0225</v>
          </cell>
          <cell r="AR435">
            <v>1226780.6912500001</v>
          </cell>
          <cell r="AV435">
            <v>1575379.45</v>
          </cell>
          <cell r="AZ435">
            <v>2262848.1133333333</v>
          </cell>
        </row>
        <row r="436">
          <cell r="Q436">
            <v>15232210</v>
          </cell>
          <cell r="S436">
            <v>20066360.510000002</v>
          </cell>
          <cell r="U436">
            <v>15334724.880000001</v>
          </cell>
          <cell r="V436">
            <v>14228220.380000001</v>
          </cell>
          <cell r="W436">
            <v>12742443.26</v>
          </cell>
          <cell r="Y436">
            <v>11097815.6</v>
          </cell>
          <cell r="AA436">
            <v>10309995.810000001</v>
          </cell>
          <cell r="AJ436">
            <v>44283470.583333336</v>
          </cell>
          <cell r="AN436">
            <v>48694433.054166675</v>
          </cell>
          <cell r="AR436">
            <v>19985297.645</v>
          </cell>
          <cell r="AV436">
            <v>14303490.204583332</v>
          </cell>
          <cell r="AZ436">
            <v>11566074.338333333</v>
          </cell>
        </row>
        <row r="437">
          <cell r="Q437">
            <v>119425</v>
          </cell>
          <cell r="S437">
            <v>587779.69999999995</v>
          </cell>
          <cell r="U437">
            <v>1060891.1200000001</v>
          </cell>
          <cell r="V437">
            <v>3021956.98</v>
          </cell>
          <cell r="W437">
            <v>2726493.55</v>
          </cell>
          <cell r="Y437">
            <v>1582289.27</v>
          </cell>
          <cell r="AA437">
            <v>3760301.3</v>
          </cell>
          <cell r="AJ437">
            <v>4976.041666666667</v>
          </cell>
          <cell r="AN437">
            <v>198476.01333333334</v>
          </cell>
          <cell r="AR437">
            <v>1010488.5845833332</v>
          </cell>
          <cell r="AV437">
            <v>2139101.0833333335</v>
          </cell>
          <cell r="AZ437">
            <v>2125249.9099999997</v>
          </cell>
        </row>
        <row r="438">
          <cell r="Q438">
            <v>6188358</v>
          </cell>
          <cell r="S438">
            <v>8631900.4399999995</v>
          </cell>
          <cell r="U438">
            <v>8219332.4699999997</v>
          </cell>
          <cell r="V438">
            <v>8768871.0299999993</v>
          </cell>
          <cell r="W438">
            <v>7230120.8499999996</v>
          </cell>
          <cell r="Y438">
            <v>3689061.72</v>
          </cell>
          <cell r="AA438">
            <v>5250944.76</v>
          </cell>
          <cell r="AJ438">
            <v>17595008.166666668</v>
          </cell>
          <cell r="AN438">
            <v>19709997.197083335</v>
          </cell>
          <cell r="AR438">
            <v>8585359.2383333333</v>
          </cell>
          <cell r="AV438">
            <v>7010318.9354166659</v>
          </cell>
          <cell r="AZ438">
            <v>4751452.0374999996</v>
          </cell>
        </row>
        <row r="439">
          <cell r="Q439">
            <v>0</v>
          </cell>
          <cell r="S439">
            <v>0</v>
          </cell>
          <cell r="U439">
            <v>0</v>
          </cell>
          <cell r="V439">
            <v>0</v>
          </cell>
          <cell r="W439">
            <v>0</v>
          </cell>
          <cell r="Y439">
            <v>0</v>
          </cell>
          <cell r="AA439">
            <v>0</v>
          </cell>
          <cell r="AJ439">
            <v>0</v>
          </cell>
          <cell r="AN439">
            <v>0</v>
          </cell>
          <cell r="AR439">
            <v>0</v>
          </cell>
          <cell r="AV439">
            <v>0</v>
          </cell>
          <cell r="AZ439">
            <v>0</v>
          </cell>
        </row>
        <row r="440">
          <cell r="Q440">
            <v>-28332</v>
          </cell>
          <cell r="S440">
            <v>-28332</v>
          </cell>
          <cell r="U440">
            <v>0</v>
          </cell>
          <cell r="V440">
            <v>0</v>
          </cell>
          <cell r="W440">
            <v>0</v>
          </cell>
          <cell r="Y440">
            <v>0</v>
          </cell>
          <cell r="AA440">
            <v>0</v>
          </cell>
          <cell r="AJ440">
            <v>-39308.25</v>
          </cell>
          <cell r="AN440">
            <v>-37713.875</v>
          </cell>
          <cell r="AR440">
            <v>-8448.875</v>
          </cell>
          <cell r="AV440">
            <v>-5902.5</v>
          </cell>
          <cell r="AZ440">
            <v>0</v>
          </cell>
        </row>
        <row r="441">
          <cell r="Q441">
            <v>-12159</v>
          </cell>
          <cell r="S441">
            <v>-12159</v>
          </cell>
          <cell r="U441">
            <v>0</v>
          </cell>
          <cell r="V441">
            <v>0</v>
          </cell>
          <cell r="W441">
            <v>0</v>
          </cell>
          <cell r="Y441">
            <v>0</v>
          </cell>
          <cell r="AA441">
            <v>0</v>
          </cell>
          <cell r="AJ441">
            <v>-23697.291666666668</v>
          </cell>
          <cell r="AN441">
            <v>-23887.875</v>
          </cell>
          <cell r="AR441">
            <v>-5345.875</v>
          </cell>
          <cell r="AV441">
            <v>-2533.125</v>
          </cell>
          <cell r="AZ441">
            <v>0</v>
          </cell>
        </row>
        <row r="442">
          <cell r="Q442">
            <v>-721</v>
          </cell>
          <cell r="S442">
            <v>-721</v>
          </cell>
          <cell r="U442">
            <v>0</v>
          </cell>
          <cell r="V442">
            <v>0</v>
          </cell>
          <cell r="W442">
            <v>0</v>
          </cell>
          <cell r="Y442">
            <v>0</v>
          </cell>
          <cell r="AA442">
            <v>0</v>
          </cell>
          <cell r="AJ442">
            <v>-2390.2083333333335</v>
          </cell>
          <cell r="AN442">
            <v>-1788.25</v>
          </cell>
          <cell r="AR442">
            <v>-197.45833333333334</v>
          </cell>
          <cell r="AV442">
            <v>-150.20833333333334</v>
          </cell>
          <cell r="AZ442">
            <v>0</v>
          </cell>
        </row>
        <row r="443">
          <cell r="Q443">
            <v>-222</v>
          </cell>
          <cell r="S443">
            <v>-222</v>
          </cell>
          <cell r="U443">
            <v>0</v>
          </cell>
          <cell r="V443">
            <v>0</v>
          </cell>
          <cell r="W443">
            <v>0</v>
          </cell>
          <cell r="Y443">
            <v>0</v>
          </cell>
          <cell r="AA443">
            <v>0</v>
          </cell>
          <cell r="AJ443">
            <v>-9.25</v>
          </cell>
          <cell r="AN443">
            <v>-55.5</v>
          </cell>
          <cell r="AR443">
            <v>-55.5</v>
          </cell>
          <cell r="AV443">
            <v>-46.25</v>
          </cell>
          <cell r="AZ443">
            <v>0</v>
          </cell>
        </row>
        <row r="444">
          <cell r="Q444">
            <v>0</v>
          </cell>
          <cell r="S444">
            <v>0</v>
          </cell>
          <cell r="U444">
            <v>0</v>
          </cell>
          <cell r="V444">
            <v>0</v>
          </cell>
          <cell r="W444">
            <v>0</v>
          </cell>
          <cell r="Y444">
            <v>0</v>
          </cell>
          <cell r="AA444">
            <v>0</v>
          </cell>
          <cell r="AJ444">
            <v>195299.75</v>
          </cell>
          <cell r="AN444">
            <v>129955</v>
          </cell>
          <cell r="AR444">
            <v>0</v>
          </cell>
          <cell r="AV444">
            <v>0</v>
          </cell>
          <cell r="AZ444">
            <v>0</v>
          </cell>
        </row>
        <row r="445">
          <cell r="Q445">
            <v>53005</v>
          </cell>
          <cell r="S445">
            <v>0</v>
          </cell>
          <cell r="U445">
            <v>0</v>
          </cell>
          <cell r="V445">
            <v>0</v>
          </cell>
          <cell r="W445">
            <v>0</v>
          </cell>
          <cell r="Y445">
            <v>0</v>
          </cell>
          <cell r="AA445">
            <v>0</v>
          </cell>
          <cell r="AJ445">
            <v>42132404.125</v>
          </cell>
          <cell r="AN445">
            <v>34148959.458333336</v>
          </cell>
          <cell r="AR445">
            <v>4643191.458333333</v>
          </cell>
          <cell r="AV445">
            <v>2208.5416666666665</v>
          </cell>
          <cell r="AZ445">
            <v>0</v>
          </cell>
        </row>
        <row r="446">
          <cell r="Q446">
            <v>0</v>
          </cell>
          <cell r="S446">
            <v>0</v>
          </cell>
          <cell r="U446">
            <v>0</v>
          </cell>
          <cell r="V446">
            <v>0</v>
          </cell>
          <cell r="W446">
            <v>0</v>
          </cell>
          <cell r="Y446">
            <v>0</v>
          </cell>
          <cell r="AA446">
            <v>0</v>
          </cell>
          <cell r="AJ446">
            <v>4938007.583333333</v>
          </cell>
          <cell r="AN446">
            <v>0</v>
          </cell>
          <cell r="AR446">
            <v>0</v>
          </cell>
          <cell r="AV446">
            <v>0</v>
          </cell>
          <cell r="AZ446">
            <v>0</v>
          </cell>
        </row>
        <row r="447">
          <cell r="Q447">
            <v>416947</v>
          </cell>
          <cell r="S447">
            <v>278960.48</v>
          </cell>
          <cell r="U447">
            <v>131539.88</v>
          </cell>
          <cell r="V447">
            <v>668206.64</v>
          </cell>
          <cell r="W447">
            <v>522293.57</v>
          </cell>
          <cell r="Y447">
            <v>0</v>
          </cell>
          <cell r="AA447">
            <v>0</v>
          </cell>
          <cell r="AJ447">
            <v>44512665.333333336</v>
          </cell>
          <cell r="AN447">
            <v>39316806.369166665</v>
          </cell>
          <cell r="AR447">
            <v>6626763.9233333329</v>
          </cell>
          <cell r="AV447">
            <v>191560.38166666668</v>
          </cell>
          <cell r="AZ447">
            <v>104689.17916666665</v>
          </cell>
        </row>
        <row r="448">
          <cell r="Q448">
            <v>0</v>
          </cell>
          <cell r="S448">
            <v>0</v>
          </cell>
          <cell r="U448">
            <v>0</v>
          </cell>
          <cell r="V448">
            <v>0</v>
          </cell>
          <cell r="W448">
            <v>0</v>
          </cell>
          <cell r="Y448">
            <v>0</v>
          </cell>
          <cell r="AA448">
            <v>0</v>
          </cell>
          <cell r="AJ448">
            <v>2249357.375</v>
          </cell>
          <cell r="AN448">
            <v>0</v>
          </cell>
          <cell r="AR448">
            <v>0</v>
          </cell>
          <cell r="AV448">
            <v>0</v>
          </cell>
          <cell r="AZ448">
            <v>0</v>
          </cell>
        </row>
        <row r="449">
          <cell r="Q449">
            <v>0</v>
          </cell>
          <cell r="S449">
            <v>0</v>
          </cell>
          <cell r="U449">
            <v>0</v>
          </cell>
          <cell r="V449">
            <v>0</v>
          </cell>
          <cell r="W449">
            <v>0</v>
          </cell>
          <cell r="Y449">
            <v>0</v>
          </cell>
          <cell r="AA449">
            <v>0</v>
          </cell>
          <cell r="AJ449">
            <v>393.5</v>
          </cell>
          <cell r="AN449">
            <v>196.75</v>
          </cell>
          <cell r="AR449">
            <v>0</v>
          </cell>
          <cell r="AV449">
            <v>0</v>
          </cell>
          <cell r="AZ449">
            <v>0</v>
          </cell>
        </row>
        <row r="450">
          <cell r="Q450">
            <v>0</v>
          </cell>
          <cell r="S450">
            <v>0</v>
          </cell>
          <cell r="U450">
            <v>0</v>
          </cell>
          <cell r="V450">
            <v>0</v>
          </cell>
          <cell r="W450">
            <v>0</v>
          </cell>
          <cell r="Y450">
            <v>0</v>
          </cell>
          <cell r="AA450">
            <v>0</v>
          </cell>
          <cell r="AJ450">
            <v>0</v>
          </cell>
          <cell r="AN450">
            <v>0</v>
          </cell>
          <cell r="AR450">
            <v>0</v>
          </cell>
          <cell r="AV450">
            <v>0</v>
          </cell>
          <cell r="AZ450">
            <v>0</v>
          </cell>
        </row>
        <row r="451">
          <cell r="Q451">
            <v>0</v>
          </cell>
          <cell r="S451">
            <v>0</v>
          </cell>
          <cell r="U451">
            <v>0</v>
          </cell>
          <cell r="V451">
            <v>0</v>
          </cell>
          <cell r="W451">
            <v>0</v>
          </cell>
          <cell r="Y451">
            <v>0</v>
          </cell>
          <cell r="AA451">
            <v>0</v>
          </cell>
          <cell r="AJ451">
            <v>1330780.25</v>
          </cell>
          <cell r="AN451">
            <v>1307022</v>
          </cell>
          <cell r="AR451">
            <v>213877.29166666666</v>
          </cell>
          <cell r="AV451">
            <v>0</v>
          </cell>
          <cell r="AZ451">
            <v>0</v>
          </cell>
        </row>
        <row r="452">
          <cell r="Q452">
            <v>0</v>
          </cell>
          <cell r="S452">
            <v>0</v>
          </cell>
          <cell r="U452">
            <v>0</v>
          </cell>
          <cell r="V452">
            <v>0</v>
          </cell>
          <cell r="W452">
            <v>0</v>
          </cell>
          <cell r="Y452">
            <v>0</v>
          </cell>
          <cell r="AA452">
            <v>0</v>
          </cell>
          <cell r="AJ452">
            <v>-14993.75</v>
          </cell>
          <cell r="AN452">
            <v>0</v>
          </cell>
          <cell r="AR452">
            <v>0</v>
          </cell>
          <cell r="AV452">
            <v>0</v>
          </cell>
          <cell r="AZ452">
            <v>0</v>
          </cell>
        </row>
        <row r="453">
          <cell r="Q453">
            <v>0</v>
          </cell>
          <cell r="S453">
            <v>0</v>
          </cell>
          <cell r="U453">
            <v>0</v>
          </cell>
          <cell r="V453">
            <v>0</v>
          </cell>
          <cell r="W453">
            <v>0</v>
          </cell>
          <cell r="Y453">
            <v>0</v>
          </cell>
          <cell r="AA453">
            <v>0</v>
          </cell>
          <cell r="AJ453">
            <v>0</v>
          </cell>
          <cell r="AN453">
            <v>0</v>
          </cell>
          <cell r="AR453">
            <v>0</v>
          </cell>
          <cell r="AV453">
            <v>0</v>
          </cell>
          <cell r="AZ453">
            <v>0</v>
          </cell>
        </row>
        <row r="454">
          <cell r="Q454">
            <v>0</v>
          </cell>
          <cell r="S454">
            <v>0</v>
          </cell>
          <cell r="U454">
            <v>0</v>
          </cell>
          <cell r="V454">
            <v>0</v>
          </cell>
          <cell r="W454">
            <v>0</v>
          </cell>
          <cell r="Y454">
            <v>0</v>
          </cell>
          <cell r="AA454">
            <v>0</v>
          </cell>
          <cell r="AJ454">
            <v>-4685.083333333333</v>
          </cell>
          <cell r="AN454">
            <v>0</v>
          </cell>
          <cell r="AR454">
            <v>0</v>
          </cell>
          <cell r="AV454">
            <v>0</v>
          </cell>
          <cell r="AZ454">
            <v>0</v>
          </cell>
        </row>
        <row r="455">
          <cell r="Q455">
            <v>0</v>
          </cell>
          <cell r="S455">
            <v>0</v>
          </cell>
          <cell r="U455">
            <v>0</v>
          </cell>
          <cell r="V455">
            <v>0</v>
          </cell>
          <cell r="W455">
            <v>0</v>
          </cell>
          <cell r="Y455">
            <v>0</v>
          </cell>
          <cell r="AA455">
            <v>0</v>
          </cell>
          <cell r="AJ455">
            <v>626364.625</v>
          </cell>
          <cell r="AN455">
            <v>0</v>
          </cell>
          <cell r="AR455">
            <v>0</v>
          </cell>
          <cell r="AV455">
            <v>0</v>
          </cell>
          <cell r="AZ455">
            <v>0</v>
          </cell>
        </row>
        <row r="456">
          <cell r="Q456">
            <v>0</v>
          </cell>
          <cell r="S456">
            <v>0</v>
          </cell>
          <cell r="U456">
            <v>0</v>
          </cell>
          <cell r="V456">
            <v>0</v>
          </cell>
          <cell r="W456">
            <v>0</v>
          </cell>
          <cell r="Y456">
            <v>0</v>
          </cell>
          <cell r="AA456">
            <v>0</v>
          </cell>
          <cell r="AJ456">
            <v>0</v>
          </cell>
          <cell r="AN456">
            <v>0</v>
          </cell>
          <cell r="AR456">
            <v>0</v>
          </cell>
          <cell r="AV456">
            <v>0</v>
          </cell>
          <cell r="AZ456">
            <v>0</v>
          </cell>
        </row>
        <row r="457">
          <cell r="Q457">
            <v>0</v>
          </cell>
          <cell r="S457">
            <v>0</v>
          </cell>
          <cell r="U457">
            <v>0</v>
          </cell>
          <cell r="V457">
            <v>0</v>
          </cell>
          <cell r="W457">
            <v>0</v>
          </cell>
          <cell r="Y457">
            <v>0</v>
          </cell>
          <cell r="AA457">
            <v>0</v>
          </cell>
          <cell r="AJ457">
            <v>0</v>
          </cell>
          <cell r="AN457">
            <v>0</v>
          </cell>
          <cell r="AR457">
            <v>0</v>
          </cell>
          <cell r="AV457">
            <v>0</v>
          </cell>
          <cell r="AZ457">
            <v>0</v>
          </cell>
        </row>
        <row r="458">
          <cell r="Q458">
            <v>-122</v>
          </cell>
          <cell r="S458">
            <v>-122</v>
          </cell>
          <cell r="U458">
            <v>0</v>
          </cell>
          <cell r="V458">
            <v>0</v>
          </cell>
          <cell r="W458">
            <v>0</v>
          </cell>
          <cell r="Y458">
            <v>0</v>
          </cell>
          <cell r="AA458">
            <v>0</v>
          </cell>
          <cell r="AJ458">
            <v>-60152.166666666664</v>
          </cell>
          <cell r="AN458">
            <v>-33702.125</v>
          </cell>
          <cell r="AR458">
            <v>-1357.375</v>
          </cell>
          <cell r="AV458">
            <v>-25.416666666666668</v>
          </cell>
          <cell r="AZ458">
            <v>0</v>
          </cell>
        </row>
        <row r="459">
          <cell r="Q459">
            <v>-776</v>
          </cell>
          <cell r="S459">
            <v>-776</v>
          </cell>
          <cell r="U459">
            <v>0</v>
          </cell>
          <cell r="V459">
            <v>0</v>
          </cell>
          <cell r="W459">
            <v>0</v>
          </cell>
          <cell r="Y459">
            <v>0</v>
          </cell>
          <cell r="AA459">
            <v>0</v>
          </cell>
          <cell r="AJ459">
            <v>-196655.33333333334</v>
          </cell>
          <cell r="AN459">
            <v>-180777</v>
          </cell>
          <cell r="AR459">
            <v>-27619.708333333332</v>
          </cell>
          <cell r="AV459">
            <v>-161.66666666666666</v>
          </cell>
          <cell r="AZ459">
            <v>0</v>
          </cell>
        </row>
        <row r="460">
          <cell r="Q460">
            <v>954620.76</v>
          </cell>
          <cell r="S460">
            <v>937799.24</v>
          </cell>
          <cell r="U460">
            <v>920977.72</v>
          </cell>
          <cell r="V460">
            <v>912566.96</v>
          </cell>
          <cell r="W460">
            <v>904156.2</v>
          </cell>
          <cell r="Y460">
            <v>887334.68</v>
          </cell>
          <cell r="AA460">
            <v>870513.16</v>
          </cell>
          <cell r="AJ460">
            <v>1005085.32</v>
          </cell>
          <cell r="AN460">
            <v>971442.27999999991</v>
          </cell>
          <cell r="AR460">
            <v>937799.23999999987</v>
          </cell>
          <cell r="AV460">
            <v>904156.19999999984</v>
          </cell>
          <cell r="AZ460">
            <v>870513.16124999989</v>
          </cell>
        </row>
        <row r="461">
          <cell r="Q461">
            <v>58520</v>
          </cell>
          <cell r="S461">
            <v>57684</v>
          </cell>
          <cell r="U461">
            <v>56848</v>
          </cell>
          <cell r="V461">
            <v>56430</v>
          </cell>
          <cell r="W461">
            <v>56012</v>
          </cell>
          <cell r="Y461">
            <v>55176</v>
          </cell>
          <cell r="AA461">
            <v>54340</v>
          </cell>
          <cell r="AJ461">
            <v>61028</v>
          </cell>
          <cell r="AN461">
            <v>59356</v>
          </cell>
          <cell r="AR461">
            <v>57684</v>
          </cell>
          <cell r="AV461">
            <v>56012</v>
          </cell>
          <cell r="AZ461">
            <v>54340</v>
          </cell>
        </row>
        <row r="462">
          <cell r="Q462">
            <v>36102.379999999997</v>
          </cell>
          <cell r="S462">
            <v>34822.019999999997</v>
          </cell>
          <cell r="U462">
            <v>33541.660000000003</v>
          </cell>
          <cell r="V462">
            <v>32901.480000000003</v>
          </cell>
          <cell r="W462">
            <v>32261.3</v>
          </cell>
          <cell r="Y462">
            <v>30980.94</v>
          </cell>
          <cell r="AA462">
            <v>29700.58</v>
          </cell>
          <cell r="AJ462">
            <v>40532.498333333329</v>
          </cell>
          <cell r="AN462">
            <v>37501.478333333333</v>
          </cell>
          <cell r="AR462">
            <v>34822.488749999997</v>
          </cell>
          <cell r="AV462">
            <v>32261.300000000003</v>
          </cell>
          <cell r="AZ462">
            <v>29700.579999999998</v>
          </cell>
        </row>
        <row r="463">
          <cell r="Q463">
            <v>133715.78</v>
          </cell>
          <cell r="S463">
            <v>130336.54</v>
          </cell>
          <cell r="U463">
            <v>126957.3</v>
          </cell>
          <cell r="V463">
            <v>125267.68</v>
          </cell>
          <cell r="W463">
            <v>123578.06</v>
          </cell>
          <cell r="Y463">
            <v>120198.82</v>
          </cell>
          <cell r="AA463">
            <v>116819.58</v>
          </cell>
          <cell r="AJ463">
            <v>143853.63458333333</v>
          </cell>
          <cell r="AN463">
            <v>137095.09791666665</v>
          </cell>
          <cell r="AR463">
            <v>130336.56125000001</v>
          </cell>
          <cell r="AV463">
            <v>123591.33749999998</v>
          </cell>
          <cell r="AZ463">
            <v>117151.5175</v>
          </cell>
        </row>
        <row r="464">
          <cell r="Q464">
            <v>0</v>
          </cell>
          <cell r="S464">
            <v>0</v>
          </cell>
          <cell r="U464">
            <v>0</v>
          </cell>
          <cell r="V464">
            <v>0</v>
          </cell>
          <cell r="W464">
            <v>0</v>
          </cell>
          <cell r="Y464">
            <v>0</v>
          </cell>
          <cell r="AA464">
            <v>0</v>
          </cell>
          <cell r="AJ464">
            <v>0</v>
          </cell>
          <cell r="AN464">
            <v>0</v>
          </cell>
          <cell r="AR464">
            <v>0</v>
          </cell>
          <cell r="AV464">
            <v>0</v>
          </cell>
          <cell r="AZ464">
            <v>0</v>
          </cell>
        </row>
        <row r="465">
          <cell r="Q465">
            <v>0</v>
          </cell>
          <cell r="S465">
            <v>0</v>
          </cell>
          <cell r="U465">
            <v>0</v>
          </cell>
          <cell r="V465">
            <v>0</v>
          </cell>
          <cell r="W465">
            <v>0</v>
          </cell>
          <cell r="Y465">
            <v>0</v>
          </cell>
          <cell r="AA465">
            <v>0</v>
          </cell>
          <cell r="AJ465">
            <v>0</v>
          </cell>
          <cell r="AN465">
            <v>0</v>
          </cell>
          <cell r="AR465">
            <v>0</v>
          </cell>
          <cell r="AV465">
            <v>0</v>
          </cell>
          <cell r="AZ465">
            <v>0</v>
          </cell>
        </row>
        <row r="466">
          <cell r="Q466">
            <v>0</v>
          </cell>
          <cell r="S466">
            <v>0</v>
          </cell>
          <cell r="U466">
            <v>0</v>
          </cell>
          <cell r="V466">
            <v>0</v>
          </cell>
          <cell r="W466">
            <v>0</v>
          </cell>
          <cell r="Y466">
            <v>0</v>
          </cell>
          <cell r="AA466">
            <v>0</v>
          </cell>
          <cell r="AJ466">
            <v>0</v>
          </cell>
          <cell r="AN466">
            <v>0</v>
          </cell>
          <cell r="AR466">
            <v>0</v>
          </cell>
          <cell r="AV466">
            <v>0</v>
          </cell>
          <cell r="AZ466">
            <v>0</v>
          </cell>
        </row>
        <row r="467">
          <cell r="Q467">
            <v>2166614.2999999998</v>
          </cell>
          <cell r="S467">
            <v>2152944.7999999998</v>
          </cell>
          <cell r="U467">
            <v>2139275.2999999998</v>
          </cell>
          <cell r="V467">
            <v>2132440.5499999998</v>
          </cell>
          <cell r="W467">
            <v>2125605.7999999998</v>
          </cell>
          <cell r="Y467">
            <v>2111936.2999999998</v>
          </cell>
          <cell r="AA467">
            <v>2098266.7999999998</v>
          </cell>
          <cell r="AJ467">
            <v>2207622.8000000003</v>
          </cell>
          <cell r="AN467">
            <v>2180283.8000000003</v>
          </cell>
          <cell r="AR467">
            <v>2152944.8000000003</v>
          </cell>
          <cell r="AV467">
            <v>2125605.8000000003</v>
          </cell>
          <cell r="AZ467">
            <v>2098266.8000000003</v>
          </cell>
        </row>
        <row r="468">
          <cell r="Q468">
            <v>0</v>
          </cell>
          <cell r="S468">
            <v>0</v>
          </cell>
          <cell r="U468">
            <v>0</v>
          </cell>
          <cell r="V468">
            <v>0</v>
          </cell>
          <cell r="W468">
            <v>0</v>
          </cell>
          <cell r="Y468">
            <v>0</v>
          </cell>
          <cell r="AA468">
            <v>0</v>
          </cell>
          <cell r="AJ468">
            <v>0</v>
          </cell>
          <cell r="AN468">
            <v>0</v>
          </cell>
          <cell r="AR468">
            <v>0</v>
          </cell>
          <cell r="AV468">
            <v>0</v>
          </cell>
          <cell r="AZ468">
            <v>0</v>
          </cell>
        </row>
        <row r="469">
          <cell r="Q469">
            <v>0</v>
          </cell>
          <cell r="S469">
            <v>0</v>
          </cell>
          <cell r="U469">
            <v>0</v>
          </cell>
          <cell r="V469">
            <v>0</v>
          </cell>
          <cell r="W469">
            <v>0</v>
          </cell>
          <cell r="Y469">
            <v>0</v>
          </cell>
          <cell r="AA469">
            <v>0</v>
          </cell>
          <cell r="AJ469">
            <v>0</v>
          </cell>
          <cell r="AN469">
            <v>0</v>
          </cell>
          <cell r="AR469">
            <v>0</v>
          </cell>
          <cell r="AV469">
            <v>0</v>
          </cell>
          <cell r="AZ469">
            <v>0</v>
          </cell>
        </row>
        <row r="470">
          <cell r="Q470">
            <v>0</v>
          </cell>
          <cell r="S470">
            <v>0</v>
          </cell>
          <cell r="U470">
            <v>0</v>
          </cell>
          <cell r="V470">
            <v>0</v>
          </cell>
          <cell r="W470">
            <v>0</v>
          </cell>
          <cell r="Y470">
            <v>0</v>
          </cell>
          <cell r="AA470">
            <v>0</v>
          </cell>
          <cell r="AJ470">
            <v>0</v>
          </cell>
          <cell r="AN470">
            <v>0</v>
          </cell>
          <cell r="AR470">
            <v>0</v>
          </cell>
          <cell r="AV470">
            <v>0</v>
          </cell>
          <cell r="AZ470">
            <v>0</v>
          </cell>
        </row>
        <row r="471">
          <cell r="Q471">
            <v>138086.82999999999</v>
          </cell>
          <cell r="S471">
            <v>0</v>
          </cell>
          <cell r="U471">
            <v>0</v>
          </cell>
          <cell r="V471">
            <v>0</v>
          </cell>
          <cell r="W471">
            <v>0</v>
          </cell>
          <cell r="Y471">
            <v>0</v>
          </cell>
          <cell r="AA471">
            <v>0</v>
          </cell>
          <cell r="AJ471">
            <v>171852.97</v>
          </cell>
          <cell r="AN471">
            <v>123856.93958333334</v>
          </cell>
          <cell r="AR471">
            <v>66572.616250000006</v>
          </cell>
          <cell r="AV471">
            <v>16791.879583333332</v>
          </cell>
          <cell r="AZ471">
            <v>0</v>
          </cell>
        </row>
        <row r="472">
          <cell r="Q472">
            <v>0</v>
          </cell>
          <cell r="S472">
            <v>0</v>
          </cell>
          <cell r="U472">
            <v>0</v>
          </cell>
          <cell r="V472">
            <v>0</v>
          </cell>
          <cell r="W472">
            <v>0</v>
          </cell>
          <cell r="Y472">
            <v>0</v>
          </cell>
          <cell r="AA472">
            <v>0</v>
          </cell>
          <cell r="AJ472">
            <v>0</v>
          </cell>
          <cell r="AN472">
            <v>0</v>
          </cell>
          <cell r="AR472">
            <v>0</v>
          </cell>
          <cell r="AV472">
            <v>0</v>
          </cell>
          <cell r="AZ472">
            <v>0</v>
          </cell>
        </row>
        <row r="473">
          <cell r="Q473">
            <v>0</v>
          </cell>
          <cell r="S473">
            <v>0</v>
          </cell>
          <cell r="U473">
            <v>0</v>
          </cell>
          <cell r="V473">
            <v>0</v>
          </cell>
          <cell r="W473">
            <v>0</v>
          </cell>
          <cell r="Y473">
            <v>0</v>
          </cell>
          <cell r="AA473">
            <v>0</v>
          </cell>
          <cell r="AJ473">
            <v>0</v>
          </cell>
          <cell r="AN473">
            <v>0</v>
          </cell>
          <cell r="AR473">
            <v>0</v>
          </cell>
          <cell r="AV473">
            <v>0</v>
          </cell>
          <cell r="AZ473">
            <v>0</v>
          </cell>
        </row>
        <row r="474">
          <cell r="Q474">
            <v>0</v>
          </cell>
          <cell r="S474">
            <v>0</v>
          </cell>
          <cell r="U474">
            <v>0</v>
          </cell>
          <cell r="V474">
            <v>0</v>
          </cell>
          <cell r="W474">
            <v>0</v>
          </cell>
          <cell r="Y474">
            <v>0</v>
          </cell>
          <cell r="AA474">
            <v>0</v>
          </cell>
          <cell r="AJ474">
            <v>0</v>
          </cell>
          <cell r="AN474">
            <v>0</v>
          </cell>
          <cell r="AR474">
            <v>0</v>
          </cell>
          <cell r="AV474">
            <v>0</v>
          </cell>
          <cell r="AZ474">
            <v>0</v>
          </cell>
        </row>
        <row r="475">
          <cell r="Q475">
            <v>1913908.68</v>
          </cell>
          <cell r="S475">
            <v>1897046.04</v>
          </cell>
          <cell r="U475">
            <v>1880183.4</v>
          </cell>
          <cell r="V475">
            <v>1871752.08</v>
          </cell>
          <cell r="W475">
            <v>1863320.76</v>
          </cell>
          <cell r="Y475">
            <v>1846458.12</v>
          </cell>
          <cell r="AA475">
            <v>1829595.48</v>
          </cell>
          <cell r="AJ475">
            <v>1964496.6000000003</v>
          </cell>
          <cell r="AN475">
            <v>1930771.32</v>
          </cell>
          <cell r="AR475">
            <v>1897046.0400000003</v>
          </cell>
          <cell r="AV475">
            <v>1863320.76</v>
          </cell>
          <cell r="AZ475">
            <v>1829595.4799999997</v>
          </cell>
        </row>
        <row r="476">
          <cell r="Q476">
            <v>21017</v>
          </cell>
          <cell r="S476">
            <v>2741.35</v>
          </cell>
          <cell r="U476">
            <v>0</v>
          </cell>
          <cell r="V476">
            <v>0</v>
          </cell>
          <cell r="W476">
            <v>0</v>
          </cell>
          <cell r="Y476">
            <v>0</v>
          </cell>
          <cell r="AA476">
            <v>0</v>
          </cell>
          <cell r="AJ476">
            <v>75843.947499999995</v>
          </cell>
          <cell r="AN476">
            <v>40472.949999999997</v>
          </cell>
          <cell r="AR476">
            <v>15191.634166666669</v>
          </cell>
          <cell r="AV476">
            <v>2094.085</v>
          </cell>
          <cell r="AZ476">
            <v>0</v>
          </cell>
        </row>
        <row r="477">
          <cell r="Q477">
            <v>642790.85</v>
          </cell>
          <cell r="S477">
            <v>637485.11</v>
          </cell>
          <cell r="U477">
            <v>632179.37</v>
          </cell>
          <cell r="V477">
            <v>629526.5</v>
          </cell>
          <cell r="W477">
            <v>626873.63</v>
          </cell>
          <cell r="Y477">
            <v>621567.89</v>
          </cell>
          <cell r="AA477">
            <v>616262.15</v>
          </cell>
          <cell r="AJ477">
            <v>658708.06999999995</v>
          </cell>
          <cell r="AN477">
            <v>648096.59</v>
          </cell>
          <cell r="AR477">
            <v>637485.11</v>
          </cell>
          <cell r="AV477">
            <v>626873.63</v>
          </cell>
          <cell r="AZ477">
            <v>616262.15</v>
          </cell>
        </row>
        <row r="478">
          <cell r="Q478">
            <v>196027.36</v>
          </cell>
          <cell r="S478">
            <v>167514.29</v>
          </cell>
          <cell r="U478">
            <v>139001.22</v>
          </cell>
          <cell r="V478">
            <v>124744.68</v>
          </cell>
          <cell r="W478">
            <v>110488.15</v>
          </cell>
          <cell r="Y478">
            <v>81975.08</v>
          </cell>
          <cell r="AA478">
            <v>53462.01</v>
          </cell>
          <cell r="AJ478">
            <v>281566.59041666676</v>
          </cell>
          <cell r="AN478">
            <v>224540.43624999994</v>
          </cell>
          <cell r="AR478">
            <v>167514.28874999998</v>
          </cell>
          <cell r="AV478">
            <v>110488.14750000001</v>
          </cell>
          <cell r="AZ478">
            <v>56580.624166666654</v>
          </cell>
        </row>
        <row r="479">
          <cell r="Q479">
            <v>0</v>
          </cell>
          <cell r="S479">
            <v>0</v>
          </cell>
          <cell r="U479">
            <v>0</v>
          </cell>
          <cell r="V479">
            <v>0</v>
          </cell>
          <cell r="W479">
            <v>0</v>
          </cell>
          <cell r="Y479">
            <v>0</v>
          </cell>
          <cell r="AA479">
            <v>0</v>
          </cell>
          <cell r="AJ479">
            <v>5842.037916666668</v>
          </cell>
          <cell r="AN479">
            <v>1580.9837500000001</v>
          </cell>
          <cell r="AR479">
            <v>25.362916666666667</v>
          </cell>
          <cell r="AV479">
            <v>0</v>
          </cell>
          <cell r="AZ479">
            <v>0</v>
          </cell>
        </row>
        <row r="480">
          <cell r="Q480">
            <v>380774.87</v>
          </cell>
          <cell r="S480">
            <v>350312.88</v>
          </cell>
          <cell r="U480">
            <v>319850.89</v>
          </cell>
          <cell r="V480">
            <v>304619.90000000002</v>
          </cell>
          <cell r="W480">
            <v>289388.90000000002</v>
          </cell>
          <cell r="Y480">
            <v>258926.91</v>
          </cell>
          <cell r="AA480">
            <v>228464.92</v>
          </cell>
          <cell r="AJ480">
            <v>472160.84125000006</v>
          </cell>
          <cell r="AN480">
            <v>411236.86249999999</v>
          </cell>
          <cell r="AR480">
            <v>350312.88250000001</v>
          </cell>
          <cell r="AV480">
            <v>289388.90250000003</v>
          </cell>
          <cell r="AZ480">
            <v>228464.92249999999</v>
          </cell>
        </row>
        <row r="481">
          <cell r="Q481">
            <v>0</v>
          </cell>
          <cell r="S481">
            <v>0</v>
          </cell>
          <cell r="U481">
            <v>0</v>
          </cell>
          <cell r="V481">
            <v>0</v>
          </cell>
          <cell r="W481">
            <v>0</v>
          </cell>
          <cell r="Y481">
            <v>0</v>
          </cell>
          <cell r="AA481">
            <v>0</v>
          </cell>
          <cell r="AJ481">
            <v>0</v>
          </cell>
          <cell r="AN481">
            <v>0</v>
          </cell>
          <cell r="AR481">
            <v>0</v>
          </cell>
          <cell r="AV481">
            <v>0</v>
          </cell>
          <cell r="AZ481">
            <v>0</v>
          </cell>
        </row>
        <row r="482">
          <cell r="Q482">
            <v>4895324.22</v>
          </cell>
          <cell r="S482">
            <v>4858517.28</v>
          </cell>
          <cell r="U482">
            <v>4821710.34</v>
          </cell>
          <cell r="V482">
            <v>4803306.87</v>
          </cell>
          <cell r="W482">
            <v>4784903.4000000004</v>
          </cell>
          <cell r="Y482">
            <v>4748096.46</v>
          </cell>
          <cell r="AA482">
            <v>4711289.5199999996</v>
          </cell>
          <cell r="AJ482">
            <v>5005745.0762500009</v>
          </cell>
          <cell r="AN482">
            <v>4932131.1729166675</v>
          </cell>
          <cell r="AR482">
            <v>4858517.282916666</v>
          </cell>
          <cell r="AV482">
            <v>4784903.4000000004</v>
          </cell>
          <cell r="AZ482">
            <v>4711289.5199999996</v>
          </cell>
        </row>
        <row r="483">
          <cell r="Q483">
            <v>827318.91</v>
          </cell>
          <cell r="S483">
            <v>821098.47</v>
          </cell>
          <cell r="U483">
            <v>814878.03</v>
          </cell>
          <cell r="V483">
            <v>811767.81</v>
          </cell>
          <cell r="W483">
            <v>808657.59</v>
          </cell>
          <cell r="Y483">
            <v>802437.15</v>
          </cell>
          <cell r="AA483">
            <v>796216.71</v>
          </cell>
          <cell r="AJ483">
            <v>845980.23958333337</v>
          </cell>
          <cell r="AN483">
            <v>833539.35624999984</v>
          </cell>
          <cell r="AR483">
            <v>821098.47291666653</v>
          </cell>
          <cell r="AV483">
            <v>808657.59</v>
          </cell>
          <cell r="AZ483">
            <v>796216.71</v>
          </cell>
        </row>
        <row r="484">
          <cell r="Q484">
            <v>815866.29</v>
          </cell>
          <cell r="S484">
            <v>0</v>
          </cell>
          <cell r="U484">
            <v>0</v>
          </cell>
          <cell r="V484">
            <v>0</v>
          </cell>
          <cell r="W484">
            <v>0</v>
          </cell>
          <cell r="Y484">
            <v>0</v>
          </cell>
          <cell r="AA484">
            <v>0</v>
          </cell>
          <cell r="AJ484">
            <v>929801.72166666656</v>
          </cell>
          <cell r="AN484">
            <v>694574.22125000006</v>
          </cell>
          <cell r="AR484">
            <v>384930.99125000002</v>
          </cell>
          <cell r="AV484">
            <v>100412.96125000001</v>
          </cell>
          <cell r="AZ484">
            <v>0</v>
          </cell>
        </row>
        <row r="485">
          <cell r="Q485">
            <v>0</v>
          </cell>
          <cell r="S485">
            <v>0</v>
          </cell>
          <cell r="U485">
            <v>0</v>
          </cell>
          <cell r="V485">
            <v>0</v>
          </cell>
          <cell r="W485">
            <v>0</v>
          </cell>
          <cell r="Y485">
            <v>0</v>
          </cell>
          <cell r="AA485">
            <v>0</v>
          </cell>
          <cell r="AJ485">
            <v>0</v>
          </cell>
          <cell r="AN485">
            <v>0</v>
          </cell>
          <cell r="AR485">
            <v>0</v>
          </cell>
          <cell r="AV485">
            <v>0</v>
          </cell>
          <cell r="AZ485">
            <v>0</v>
          </cell>
        </row>
        <row r="486">
          <cell r="Q486">
            <v>0</v>
          </cell>
          <cell r="S486">
            <v>0</v>
          </cell>
          <cell r="U486">
            <v>0</v>
          </cell>
          <cell r="V486">
            <v>0</v>
          </cell>
          <cell r="W486">
            <v>0</v>
          </cell>
          <cell r="Y486">
            <v>0</v>
          </cell>
          <cell r="AA486">
            <v>0</v>
          </cell>
          <cell r="AJ486">
            <v>0</v>
          </cell>
          <cell r="AN486">
            <v>0</v>
          </cell>
          <cell r="AR486">
            <v>0</v>
          </cell>
          <cell r="AV486">
            <v>0</v>
          </cell>
          <cell r="AZ486">
            <v>0</v>
          </cell>
        </row>
        <row r="487">
          <cell r="Q487">
            <v>0</v>
          </cell>
          <cell r="S487">
            <v>0</v>
          </cell>
          <cell r="U487">
            <v>0</v>
          </cell>
          <cell r="V487">
            <v>0</v>
          </cell>
          <cell r="W487">
            <v>0</v>
          </cell>
          <cell r="Y487">
            <v>0</v>
          </cell>
          <cell r="AA487">
            <v>0</v>
          </cell>
          <cell r="AJ487">
            <v>0</v>
          </cell>
          <cell r="AN487">
            <v>0</v>
          </cell>
          <cell r="AR487">
            <v>0</v>
          </cell>
          <cell r="AV487">
            <v>0</v>
          </cell>
          <cell r="AZ487">
            <v>0</v>
          </cell>
        </row>
        <row r="488">
          <cell r="Q488">
            <v>0</v>
          </cell>
          <cell r="S488">
            <v>0</v>
          </cell>
          <cell r="U488">
            <v>0</v>
          </cell>
          <cell r="V488">
            <v>0</v>
          </cell>
          <cell r="W488">
            <v>0</v>
          </cell>
          <cell r="Y488">
            <v>0</v>
          </cell>
          <cell r="AA488">
            <v>0</v>
          </cell>
          <cell r="AJ488">
            <v>0</v>
          </cell>
          <cell r="AN488">
            <v>0</v>
          </cell>
          <cell r="AR488">
            <v>0</v>
          </cell>
          <cell r="AV488">
            <v>0</v>
          </cell>
          <cell r="AZ488">
            <v>0</v>
          </cell>
        </row>
        <row r="489">
          <cell r="Q489">
            <v>0</v>
          </cell>
          <cell r="S489">
            <v>0</v>
          </cell>
          <cell r="U489">
            <v>0</v>
          </cell>
          <cell r="V489">
            <v>0</v>
          </cell>
          <cell r="W489">
            <v>0</v>
          </cell>
          <cell r="Y489">
            <v>0</v>
          </cell>
          <cell r="AA489">
            <v>0</v>
          </cell>
          <cell r="AJ489">
            <v>0</v>
          </cell>
          <cell r="AN489">
            <v>0</v>
          </cell>
          <cell r="AR489">
            <v>0</v>
          </cell>
          <cell r="AV489">
            <v>0</v>
          </cell>
          <cell r="AZ489">
            <v>0</v>
          </cell>
        </row>
        <row r="490">
          <cell r="Q490">
            <v>0</v>
          </cell>
          <cell r="S490">
            <v>0</v>
          </cell>
          <cell r="U490">
            <v>0</v>
          </cell>
          <cell r="V490">
            <v>0</v>
          </cell>
          <cell r="W490">
            <v>0</v>
          </cell>
          <cell r="Y490">
            <v>0</v>
          </cell>
          <cell r="AA490">
            <v>0</v>
          </cell>
          <cell r="AJ490">
            <v>0</v>
          </cell>
          <cell r="AN490">
            <v>0</v>
          </cell>
          <cell r="AR490">
            <v>0</v>
          </cell>
          <cell r="AV490">
            <v>0</v>
          </cell>
          <cell r="AZ490">
            <v>0</v>
          </cell>
        </row>
        <row r="491">
          <cell r="Q491">
            <v>0</v>
          </cell>
          <cell r="S491">
            <v>0</v>
          </cell>
          <cell r="U491">
            <v>0</v>
          </cell>
          <cell r="V491">
            <v>0</v>
          </cell>
          <cell r="W491">
            <v>0</v>
          </cell>
          <cell r="Y491">
            <v>0</v>
          </cell>
          <cell r="AA491">
            <v>0</v>
          </cell>
          <cell r="AJ491">
            <v>20425.910416666666</v>
          </cell>
          <cell r="AN491">
            <v>817.04041666666672</v>
          </cell>
          <cell r="AR491">
            <v>0</v>
          </cell>
          <cell r="AV491">
            <v>0</v>
          </cell>
          <cell r="AZ491">
            <v>0</v>
          </cell>
        </row>
        <row r="492">
          <cell r="Q492">
            <v>0</v>
          </cell>
          <cell r="S492">
            <v>0</v>
          </cell>
          <cell r="U492">
            <v>0</v>
          </cell>
          <cell r="V492">
            <v>0</v>
          </cell>
          <cell r="W492">
            <v>0</v>
          </cell>
          <cell r="Y492">
            <v>0</v>
          </cell>
          <cell r="AA492">
            <v>0</v>
          </cell>
          <cell r="AJ492">
            <v>0</v>
          </cell>
          <cell r="AN492">
            <v>0</v>
          </cell>
          <cell r="AR492">
            <v>0</v>
          </cell>
          <cell r="AV492">
            <v>0</v>
          </cell>
          <cell r="AZ492">
            <v>0</v>
          </cell>
        </row>
        <row r="493">
          <cell r="Q493">
            <v>0</v>
          </cell>
          <cell r="S493">
            <v>1702292.08</v>
          </cell>
          <cell r="U493">
            <v>1827178.37</v>
          </cell>
          <cell r="V493">
            <v>1804978.34</v>
          </cell>
          <cell r="W493">
            <v>1782120.24</v>
          </cell>
          <cell r="Y493">
            <v>1736563.16</v>
          </cell>
          <cell r="AA493">
            <v>1690681.07</v>
          </cell>
          <cell r="AJ493">
            <v>0</v>
          </cell>
          <cell r="AN493">
            <v>505690.91791666672</v>
          </cell>
          <cell r="AR493">
            <v>1099711.075</v>
          </cell>
          <cell r="AV493">
            <v>1663279.7004166667</v>
          </cell>
          <cell r="AZ493">
            <v>1690689.9924999999</v>
          </cell>
        </row>
        <row r="494">
          <cell r="Q494">
            <v>817114.51</v>
          </cell>
          <cell r="S494">
            <v>796938.85</v>
          </cell>
          <cell r="U494">
            <v>776763.19</v>
          </cell>
          <cell r="V494">
            <v>766675.36</v>
          </cell>
          <cell r="W494">
            <v>756587.53</v>
          </cell>
          <cell r="Y494">
            <v>736411.87</v>
          </cell>
          <cell r="AA494">
            <v>716236.21</v>
          </cell>
          <cell r="AJ494">
            <v>877641.49000000011</v>
          </cell>
          <cell r="AN494">
            <v>837290.16999999993</v>
          </cell>
          <cell r="AR494">
            <v>796938.85</v>
          </cell>
          <cell r="AV494">
            <v>756587.52999999991</v>
          </cell>
          <cell r="AZ494">
            <v>716236.21</v>
          </cell>
        </row>
        <row r="495">
          <cell r="Q495">
            <v>2324574.52</v>
          </cell>
          <cell r="S495">
            <v>2310472.7599999998</v>
          </cell>
          <cell r="U495">
            <v>2296371</v>
          </cell>
          <cell r="V495">
            <v>2289320.12</v>
          </cell>
          <cell r="W495">
            <v>2282269.2400000002</v>
          </cell>
          <cell r="Y495">
            <v>2268167.48</v>
          </cell>
          <cell r="AA495">
            <v>2254065.7200000002</v>
          </cell>
          <cell r="AJ495">
            <v>2366702.8733333335</v>
          </cell>
          <cell r="AN495">
            <v>2338580.2733333334</v>
          </cell>
          <cell r="AR495">
            <v>2310461.86</v>
          </cell>
          <cell r="AV495">
            <v>2282269.2400000002</v>
          </cell>
          <cell r="AZ495">
            <v>2254065.7199999997</v>
          </cell>
        </row>
        <row r="496">
          <cell r="Q496">
            <v>2702337.43</v>
          </cell>
          <cell r="S496">
            <v>2686347.27</v>
          </cell>
          <cell r="U496">
            <v>2670357.11</v>
          </cell>
          <cell r="V496">
            <v>2662362.0299999998</v>
          </cell>
          <cell r="W496">
            <v>2654366.9500000002</v>
          </cell>
          <cell r="Y496">
            <v>2638376.79</v>
          </cell>
          <cell r="AA496">
            <v>2622386.63</v>
          </cell>
          <cell r="AJ496">
            <v>2750089.4808333335</v>
          </cell>
          <cell r="AN496">
            <v>2718201.8608333333</v>
          </cell>
          <cell r="AR496">
            <v>2686313.1741666668</v>
          </cell>
          <cell r="AV496">
            <v>2654366.9499999997</v>
          </cell>
          <cell r="AZ496">
            <v>2622386.63</v>
          </cell>
        </row>
        <row r="497">
          <cell r="Q497">
            <v>150692.75</v>
          </cell>
          <cell r="S497">
            <v>0</v>
          </cell>
          <cell r="U497">
            <v>0</v>
          </cell>
          <cell r="V497">
            <v>0</v>
          </cell>
          <cell r="W497">
            <v>0</v>
          </cell>
          <cell r="Y497">
            <v>0</v>
          </cell>
          <cell r="AA497">
            <v>0</v>
          </cell>
          <cell r="AJ497">
            <v>173865.46958333332</v>
          </cell>
          <cell r="AN497">
            <v>129275.57041666664</v>
          </cell>
          <cell r="AR497">
            <v>71320.413749999992</v>
          </cell>
          <cell r="AV497">
            <v>18514.750416666666</v>
          </cell>
          <cell r="AZ497">
            <v>0</v>
          </cell>
        </row>
        <row r="498">
          <cell r="Q498">
            <v>3737732.75</v>
          </cell>
          <cell r="S498">
            <v>3663718.24</v>
          </cell>
          <cell r="U498">
            <v>3589703.73</v>
          </cell>
          <cell r="V498">
            <v>3552696.48</v>
          </cell>
          <cell r="W498">
            <v>3515689.22</v>
          </cell>
          <cell r="Y498">
            <v>3441674.71</v>
          </cell>
          <cell r="AA498">
            <v>3367660.2</v>
          </cell>
          <cell r="AJ498">
            <v>3959622.1333333328</v>
          </cell>
          <cell r="AN498">
            <v>3811747.2741666674</v>
          </cell>
          <cell r="AR498">
            <v>3663718.2449999996</v>
          </cell>
          <cell r="AV498">
            <v>3515689.2225000001</v>
          </cell>
          <cell r="AZ498">
            <v>3367660.2025000006</v>
          </cell>
        </row>
        <row r="499">
          <cell r="S499">
            <v>9676184.8499999996</v>
          </cell>
          <cell r="U499">
            <v>7639311.9900000002</v>
          </cell>
          <cell r="V499">
            <v>206828.62</v>
          </cell>
          <cell r="W499">
            <v>7575862.1600000001</v>
          </cell>
          <cell r="Y499">
            <v>7300376.2599999998</v>
          </cell>
          <cell r="AA499">
            <v>7024890.3600000003</v>
          </cell>
          <cell r="AJ499">
            <v>0</v>
          </cell>
          <cell r="AN499">
            <v>1776584.0912500003</v>
          </cell>
          <cell r="AR499">
            <v>3667471.9341666675</v>
          </cell>
          <cell r="AV499">
            <v>6009477.614583333</v>
          </cell>
          <cell r="AZ499">
            <v>6394012.6420833329</v>
          </cell>
        </row>
        <row r="500">
          <cell r="S500">
            <v>9429188.75</v>
          </cell>
          <cell r="U500">
            <v>7639311.9900000002</v>
          </cell>
          <cell r="V500">
            <v>206828.63</v>
          </cell>
          <cell r="W500">
            <v>7575862.1699999999</v>
          </cell>
          <cell r="Y500">
            <v>7300376.2699999996</v>
          </cell>
          <cell r="AA500">
            <v>7024890.3700000001</v>
          </cell>
          <cell r="AJ500">
            <v>0</v>
          </cell>
          <cell r="AN500">
            <v>1756001.0845833335</v>
          </cell>
          <cell r="AR500">
            <v>3646888.930416666</v>
          </cell>
          <cell r="AV500">
            <v>5988894.6133333333</v>
          </cell>
          <cell r="AZ500">
            <v>6394012.6408333331</v>
          </cell>
        </row>
        <row r="501">
          <cell r="S501">
            <v>8188487.4199999999</v>
          </cell>
          <cell r="U501">
            <v>6684660.3099999996</v>
          </cell>
          <cell r="V501">
            <v>177234.84</v>
          </cell>
          <cell r="W501">
            <v>6623307.2400000002</v>
          </cell>
          <cell r="Y501">
            <v>6382459.7000000002</v>
          </cell>
          <cell r="AA501">
            <v>6141612.1600000001</v>
          </cell>
          <cell r="AJ501">
            <v>0</v>
          </cell>
          <cell r="AN501">
            <v>1519775.3854166667</v>
          </cell>
          <cell r="AR501">
            <v>3172857.5150000001</v>
          </cell>
          <cell r="AV501">
            <v>5220383.4766666675</v>
          </cell>
          <cell r="AZ501">
            <v>5589842.9308333332</v>
          </cell>
        </row>
        <row r="502">
          <cell r="Q502">
            <v>536016.68000000005</v>
          </cell>
          <cell r="S502">
            <v>0</v>
          </cell>
          <cell r="U502">
            <v>0</v>
          </cell>
          <cell r="V502">
            <v>0</v>
          </cell>
          <cell r="W502">
            <v>0</v>
          </cell>
          <cell r="Y502">
            <v>0</v>
          </cell>
          <cell r="AA502">
            <v>0</v>
          </cell>
          <cell r="AJ502">
            <v>289600.26166666666</v>
          </cell>
          <cell r="AN502">
            <v>347668.73500000004</v>
          </cell>
          <cell r="AR502">
            <v>307824.44458333333</v>
          </cell>
          <cell r="AV502">
            <v>58068.473333333335</v>
          </cell>
          <cell r="AZ502">
            <v>0</v>
          </cell>
        </row>
        <row r="503">
          <cell r="Y503">
            <v>0</v>
          </cell>
          <cell r="AA503">
            <v>3506488.37</v>
          </cell>
          <cell r="AR503">
            <v>0</v>
          </cell>
          <cell r="AV503">
            <v>989753.05666666664</v>
          </cell>
          <cell r="AZ503">
            <v>2157093.27</v>
          </cell>
        </row>
        <row r="504">
          <cell r="AV504">
            <v>0</v>
          </cell>
          <cell r="AZ504">
            <v>399995.0091666666</v>
          </cell>
        </row>
        <row r="505">
          <cell r="AV505">
            <v>0</v>
          </cell>
          <cell r="AZ505">
            <v>0</v>
          </cell>
        </row>
        <row r="506">
          <cell r="Q506">
            <v>0</v>
          </cell>
          <cell r="S506">
            <v>0</v>
          </cell>
          <cell r="U506">
            <v>0</v>
          </cell>
          <cell r="V506">
            <v>0</v>
          </cell>
          <cell r="W506">
            <v>0</v>
          </cell>
          <cell r="Y506">
            <v>0</v>
          </cell>
          <cell r="AA506">
            <v>0</v>
          </cell>
          <cell r="AJ506">
            <v>0</v>
          </cell>
          <cell r="AN506">
            <v>0</v>
          </cell>
          <cell r="AR506">
            <v>0</v>
          </cell>
          <cell r="AV506">
            <v>0</v>
          </cell>
          <cell r="AZ506">
            <v>0</v>
          </cell>
        </row>
        <row r="507">
          <cell r="Q507">
            <v>0</v>
          </cell>
          <cell r="S507">
            <v>0</v>
          </cell>
          <cell r="U507">
            <v>0</v>
          </cell>
          <cell r="V507">
            <v>0</v>
          </cell>
          <cell r="W507">
            <v>0</v>
          </cell>
          <cell r="Y507">
            <v>0</v>
          </cell>
          <cell r="AA507">
            <v>0</v>
          </cell>
          <cell r="AJ507">
            <v>0</v>
          </cell>
          <cell r="AN507">
            <v>0</v>
          </cell>
          <cell r="AR507">
            <v>0</v>
          </cell>
          <cell r="AV507">
            <v>0</v>
          </cell>
          <cell r="AZ507">
            <v>0</v>
          </cell>
        </row>
        <row r="508">
          <cell r="Q508">
            <v>0</v>
          </cell>
          <cell r="S508">
            <v>0</v>
          </cell>
          <cell r="U508">
            <v>0</v>
          </cell>
          <cell r="V508">
            <v>0</v>
          </cell>
          <cell r="W508">
            <v>0</v>
          </cell>
          <cell r="Y508">
            <v>0</v>
          </cell>
          <cell r="AA508">
            <v>0</v>
          </cell>
          <cell r="AJ508">
            <v>0</v>
          </cell>
          <cell r="AN508">
            <v>0</v>
          </cell>
          <cell r="AR508">
            <v>0</v>
          </cell>
          <cell r="AV508">
            <v>0</v>
          </cell>
          <cell r="AZ508">
            <v>0</v>
          </cell>
        </row>
        <row r="509">
          <cell r="Q509">
            <v>2125913.37</v>
          </cell>
          <cell r="S509">
            <v>937910.71</v>
          </cell>
          <cell r="U509">
            <v>0</v>
          </cell>
          <cell r="V509">
            <v>0</v>
          </cell>
          <cell r="W509">
            <v>0</v>
          </cell>
          <cell r="Y509">
            <v>0</v>
          </cell>
          <cell r="AA509">
            <v>0</v>
          </cell>
          <cell r="AJ509">
            <v>4232258.2279166682</v>
          </cell>
          <cell r="AN509">
            <v>2799577.7291666665</v>
          </cell>
          <cell r="AR509">
            <v>1369389.4958333336</v>
          </cell>
          <cell r="AV509">
            <v>323057.40125</v>
          </cell>
          <cell r="AZ509">
            <v>0</v>
          </cell>
        </row>
        <row r="510">
          <cell r="Q510">
            <v>74068.94</v>
          </cell>
          <cell r="S510">
            <v>74068.94</v>
          </cell>
          <cell r="U510">
            <v>74068.94</v>
          </cell>
          <cell r="V510">
            <v>74068.94</v>
          </cell>
          <cell r="W510">
            <v>74068.94</v>
          </cell>
          <cell r="Y510">
            <v>74068.94</v>
          </cell>
          <cell r="AA510">
            <v>74068.94</v>
          </cell>
          <cell r="AJ510">
            <v>91843964.097916678</v>
          </cell>
          <cell r="AN510">
            <v>56385451.270416684</v>
          </cell>
          <cell r="AR510">
            <v>21739831.768749997</v>
          </cell>
          <cell r="AV510">
            <v>74068.939999999988</v>
          </cell>
          <cell r="AZ510">
            <v>70982.734166666647</v>
          </cell>
        </row>
        <row r="511">
          <cell r="Q511">
            <v>13013034.1</v>
          </cell>
          <cell r="S511">
            <v>13013034.1</v>
          </cell>
          <cell r="U511">
            <v>13013034.1</v>
          </cell>
          <cell r="V511">
            <v>13013034.1</v>
          </cell>
          <cell r="W511">
            <v>13013034.1</v>
          </cell>
          <cell r="Y511">
            <v>13013034.1</v>
          </cell>
          <cell r="AA511">
            <v>13013034.1</v>
          </cell>
          <cell r="AJ511">
            <v>13697414.455</v>
          </cell>
          <cell r="AN511">
            <v>13444452.344999997</v>
          </cell>
          <cell r="AR511">
            <v>13180437.598333331</v>
          </cell>
          <cell r="AV511">
            <v>13013034.099999996</v>
          </cell>
          <cell r="AZ511">
            <v>12470824.345833331</v>
          </cell>
        </row>
        <row r="512">
          <cell r="Q512">
            <v>1426221.06</v>
          </cell>
          <cell r="S512">
            <v>1998778.99</v>
          </cell>
          <cell r="U512">
            <v>2073656.75</v>
          </cell>
          <cell r="V512">
            <v>2073230.86</v>
          </cell>
          <cell r="W512">
            <v>2072992.11</v>
          </cell>
          <cell r="Y512">
            <v>2068082.64</v>
          </cell>
          <cell r="AA512">
            <v>2084963.67</v>
          </cell>
          <cell r="AJ512">
            <v>59425.877500000002</v>
          </cell>
          <cell r="AN512">
            <v>689209.41041666665</v>
          </cell>
          <cell r="AR512">
            <v>1379640.6858333333</v>
          </cell>
          <cell r="AV512">
            <v>2013092.5695833331</v>
          </cell>
          <cell r="AZ512">
            <v>1995014.4687500002</v>
          </cell>
        </row>
        <row r="513">
          <cell r="Q513">
            <v>78266845</v>
          </cell>
          <cell r="S513">
            <v>76940289</v>
          </cell>
          <cell r="U513">
            <v>75613733</v>
          </cell>
          <cell r="V513">
            <v>74950455</v>
          </cell>
          <cell r="W513">
            <v>74287177</v>
          </cell>
          <cell r="Y513">
            <v>72960621</v>
          </cell>
          <cell r="AA513">
            <v>71634065</v>
          </cell>
          <cell r="AJ513">
            <v>9838628.791666666</v>
          </cell>
          <cell r="AN513">
            <v>35485391.791666664</v>
          </cell>
          <cell r="AR513">
            <v>60247784.125</v>
          </cell>
          <cell r="AV513">
            <v>74287177</v>
          </cell>
          <cell r="AZ513">
            <v>71634065</v>
          </cell>
        </row>
        <row r="514">
          <cell r="Q514">
            <v>24416828</v>
          </cell>
          <cell r="S514">
            <v>24416828</v>
          </cell>
          <cell r="U514">
            <v>24166736.050000001</v>
          </cell>
          <cell r="V514">
            <v>23572734.719999999</v>
          </cell>
          <cell r="W514">
            <v>22978733.390000001</v>
          </cell>
          <cell r="Y514">
            <v>21790730.73</v>
          </cell>
          <cell r="AA514">
            <v>20602728.07</v>
          </cell>
          <cell r="AJ514">
            <v>3052103.5</v>
          </cell>
          <cell r="AN514">
            <v>11180625.668750001</v>
          </cell>
          <cell r="AR514">
            <v>18840203.46541667</v>
          </cell>
          <cell r="AV514">
            <v>22655675.98875</v>
          </cell>
          <cell r="AZ514">
            <v>20602494.789583337</v>
          </cell>
        </row>
        <row r="515">
          <cell r="Q515">
            <v>781320</v>
          </cell>
          <cell r="S515">
            <v>781320</v>
          </cell>
          <cell r="U515">
            <v>781320</v>
          </cell>
          <cell r="V515">
            <v>781320</v>
          </cell>
          <cell r="W515">
            <v>781320</v>
          </cell>
          <cell r="Y515">
            <v>781320</v>
          </cell>
          <cell r="AA515">
            <v>781320</v>
          </cell>
          <cell r="AJ515">
            <v>97665</v>
          </cell>
          <cell r="AN515">
            <v>358105</v>
          </cell>
          <cell r="AR515">
            <v>618545</v>
          </cell>
          <cell r="AV515">
            <v>781320</v>
          </cell>
          <cell r="AZ515">
            <v>1323529.7541666667</v>
          </cell>
        </row>
        <row r="516">
          <cell r="AV516">
            <v>0</v>
          </cell>
          <cell r="AZ516">
            <v>83282.457916666666</v>
          </cell>
        </row>
        <row r="517">
          <cell r="Q517">
            <v>0</v>
          </cell>
          <cell r="S517">
            <v>0</v>
          </cell>
          <cell r="U517">
            <v>0</v>
          </cell>
          <cell r="V517">
            <v>0</v>
          </cell>
          <cell r="W517">
            <v>0</v>
          </cell>
          <cell r="Y517">
            <v>0</v>
          </cell>
          <cell r="AA517">
            <v>0</v>
          </cell>
          <cell r="AJ517">
            <v>21263.028750000001</v>
          </cell>
          <cell r="AN517">
            <v>9450.1454166666663</v>
          </cell>
          <cell r="AR517">
            <v>2362.4754166666667</v>
          </cell>
          <cell r="AV517">
            <v>0</v>
          </cell>
          <cell r="AZ517">
            <v>0</v>
          </cell>
        </row>
        <row r="518">
          <cell r="Q518">
            <v>65824332.039999999</v>
          </cell>
          <cell r="S518">
            <v>65824332.039999999</v>
          </cell>
          <cell r="U518">
            <v>65824332.039999999</v>
          </cell>
          <cell r="V518">
            <v>65824332.039999999</v>
          </cell>
          <cell r="W518">
            <v>65824332.039999999</v>
          </cell>
          <cell r="Y518">
            <v>65824332.039999999</v>
          </cell>
          <cell r="AA518">
            <v>65824332.039999999</v>
          </cell>
          <cell r="AJ518">
            <v>65824332.039999992</v>
          </cell>
          <cell r="AN518">
            <v>65824332.039999992</v>
          </cell>
          <cell r="AR518">
            <v>65824332.039999992</v>
          </cell>
          <cell r="AV518">
            <v>65658522.97208333</v>
          </cell>
          <cell r="AZ518">
            <v>65121585.846666671</v>
          </cell>
        </row>
        <row r="519">
          <cell r="Q519">
            <v>744794.53</v>
          </cell>
          <cell r="S519">
            <v>744794.53</v>
          </cell>
          <cell r="U519">
            <v>744794.53</v>
          </cell>
          <cell r="V519">
            <v>744794.53</v>
          </cell>
          <cell r="W519">
            <v>744794.53</v>
          </cell>
          <cell r="Y519">
            <v>744794.53</v>
          </cell>
          <cell r="AA519">
            <v>744794.53</v>
          </cell>
          <cell r="AJ519">
            <v>744794.53000000014</v>
          </cell>
          <cell r="AN519">
            <v>744794.53000000014</v>
          </cell>
          <cell r="AR519">
            <v>744794.53000000014</v>
          </cell>
          <cell r="AV519">
            <v>744794.53000000014</v>
          </cell>
          <cell r="AZ519">
            <v>744794.53000000014</v>
          </cell>
        </row>
        <row r="520">
          <cell r="Q520">
            <v>-18840989.280000001</v>
          </cell>
          <cell r="S520">
            <v>-18840989.280000001</v>
          </cell>
          <cell r="U520">
            <v>-18840989.280000001</v>
          </cell>
          <cell r="V520">
            <v>-18840989.280000001</v>
          </cell>
          <cell r="W520">
            <v>-18840989.280000001</v>
          </cell>
          <cell r="Y520">
            <v>-18840989.280000001</v>
          </cell>
          <cell r="AA520">
            <v>-18840989.280000001</v>
          </cell>
          <cell r="AJ520">
            <v>-18840989.280000001</v>
          </cell>
          <cell r="AN520">
            <v>-18840989.280000001</v>
          </cell>
          <cell r="AR520">
            <v>-18840989.280000001</v>
          </cell>
          <cell r="AV520">
            <v>-18828002.696666669</v>
          </cell>
          <cell r="AZ520">
            <v>-18784324.891666666</v>
          </cell>
        </row>
        <row r="521">
          <cell r="Q521">
            <v>-7411230.7400000002</v>
          </cell>
          <cell r="S521">
            <v>-7660347.7400000002</v>
          </cell>
          <cell r="U521">
            <v>-7909464.7400000002</v>
          </cell>
          <cell r="V521">
            <v>-8034023.2400000002</v>
          </cell>
          <cell r="W521">
            <v>-8158581.7400000002</v>
          </cell>
          <cell r="Y521">
            <v>-8407698.7400000002</v>
          </cell>
          <cell r="AA521">
            <v>-8656815.7400000002</v>
          </cell>
          <cell r="AJ521">
            <v>-6663879.7400000012</v>
          </cell>
          <cell r="AN521">
            <v>-7162113.7399999993</v>
          </cell>
          <cell r="AR521">
            <v>-7660347.7399999993</v>
          </cell>
          <cell r="AV521">
            <v>-8158581.7399999993</v>
          </cell>
          <cell r="AZ521">
            <v>-8656815.7399999984</v>
          </cell>
        </row>
        <row r="522">
          <cell r="AR522">
            <v>0</v>
          </cell>
          <cell r="AV522">
            <v>-1036312.2666666666</v>
          </cell>
          <cell r="AZ522">
            <v>-9338545.8591666669</v>
          </cell>
        </row>
        <row r="523">
          <cell r="Q523">
            <v>110837754</v>
          </cell>
          <cell r="S523">
            <v>105391754</v>
          </cell>
          <cell r="U523">
            <v>99945754</v>
          </cell>
          <cell r="V523">
            <v>97222754</v>
          </cell>
          <cell r="W523">
            <v>94499754</v>
          </cell>
          <cell r="Y523">
            <v>89053754</v>
          </cell>
          <cell r="AA523">
            <v>83607754</v>
          </cell>
          <cell r="AJ523">
            <v>124973754</v>
          </cell>
          <cell r="AN523">
            <v>115305087.33333333</v>
          </cell>
          <cell r="AR523">
            <v>105147087.33333333</v>
          </cell>
          <cell r="AV523">
            <v>94499754</v>
          </cell>
          <cell r="AZ523">
            <v>83337920.666666672</v>
          </cell>
        </row>
        <row r="524">
          <cell r="Q524">
            <v>6363954</v>
          </cell>
          <cell r="S524">
            <v>6363954</v>
          </cell>
          <cell r="U524">
            <v>6123954</v>
          </cell>
          <cell r="V524">
            <v>6123954</v>
          </cell>
          <cell r="W524">
            <v>5883954</v>
          </cell>
          <cell r="Y524">
            <v>5883954</v>
          </cell>
          <cell r="AA524">
            <v>5643954</v>
          </cell>
          <cell r="AJ524">
            <v>7009378.583333333</v>
          </cell>
          <cell r="AN524">
            <v>6716785.25</v>
          </cell>
          <cell r="AR524">
            <v>6391691.916666667</v>
          </cell>
          <cell r="AV524">
            <v>5952579</v>
          </cell>
          <cell r="AZ524">
            <v>5550329</v>
          </cell>
        </row>
        <row r="525">
          <cell r="Q525">
            <v>0</v>
          </cell>
          <cell r="S525">
            <v>0</v>
          </cell>
          <cell r="U525">
            <v>0</v>
          </cell>
          <cell r="V525">
            <v>0</v>
          </cell>
          <cell r="W525">
            <v>0</v>
          </cell>
          <cell r="Y525">
            <v>0</v>
          </cell>
          <cell r="AA525">
            <v>0</v>
          </cell>
          <cell r="AJ525">
            <v>0</v>
          </cell>
          <cell r="AN525">
            <v>0</v>
          </cell>
          <cell r="AR525">
            <v>0</v>
          </cell>
          <cell r="AV525">
            <v>0</v>
          </cell>
          <cell r="AZ525">
            <v>0</v>
          </cell>
        </row>
        <row r="526">
          <cell r="Q526">
            <v>53170870.630000003</v>
          </cell>
          <cell r="S526">
            <v>61621677.539999999</v>
          </cell>
          <cell r="U526">
            <v>19049796.07</v>
          </cell>
          <cell r="V526">
            <v>23334576.969999999</v>
          </cell>
          <cell r="W526">
            <v>29719799.27</v>
          </cell>
          <cell r="Y526">
            <v>40609191.560000002</v>
          </cell>
          <cell r="AA526">
            <v>53254998.079999998</v>
          </cell>
          <cell r="AJ526">
            <v>32586896.236666668</v>
          </cell>
          <cell r="AN526">
            <v>38604587.902499996</v>
          </cell>
          <cell r="AR526">
            <v>41291676.090416662</v>
          </cell>
          <cell r="AV526">
            <v>46201182.589999996</v>
          </cell>
          <cell r="AZ526">
            <v>52146157.479166664</v>
          </cell>
        </row>
        <row r="527">
          <cell r="Q527">
            <v>42822914.490000002</v>
          </cell>
          <cell r="S527">
            <v>42526054.950000003</v>
          </cell>
          <cell r="U527">
            <v>42229195.409999996</v>
          </cell>
          <cell r="V527">
            <v>42080765.640000001</v>
          </cell>
          <cell r="W527">
            <v>41932335.869999997</v>
          </cell>
          <cell r="Y527">
            <v>41635476.329999998</v>
          </cell>
          <cell r="AA527">
            <v>41338616.789999999</v>
          </cell>
          <cell r="AJ527">
            <v>35758860.752916671</v>
          </cell>
          <cell r="AN527">
            <v>38020041.821666665</v>
          </cell>
          <cell r="AR527">
            <v>40156854.681666672</v>
          </cell>
          <cell r="AV527">
            <v>42377840.062083334</v>
          </cell>
          <cell r="AZ527">
            <v>45332074.272083335</v>
          </cell>
        </row>
        <row r="528">
          <cell r="Q528">
            <v>12951784.65</v>
          </cell>
          <cell r="S528">
            <v>15032585.83</v>
          </cell>
          <cell r="U528">
            <v>4580761.8499999996</v>
          </cell>
          <cell r="V528">
            <v>6001105.3799999999</v>
          </cell>
          <cell r="W528">
            <v>7826290.0300000003</v>
          </cell>
          <cell r="Y528">
            <v>10008219.49</v>
          </cell>
          <cell r="AA528">
            <v>13686403.060000001</v>
          </cell>
          <cell r="AJ528">
            <v>8870286.4641666654</v>
          </cell>
          <cell r="AN528">
            <v>10142032.934166668</v>
          </cell>
          <cell r="AR528">
            <v>10507698.114583334</v>
          </cell>
          <cell r="AV528">
            <v>11627039.317083335</v>
          </cell>
          <cell r="AZ528">
            <v>13545029.5725</v>
          </cell>
        </row>
        <row r="529">
          <cell r="Q529">
            <v>21589277</v>
          </cell>
          <cell r="S529">
            <v>21589277</v>
          </cell>
          <cell r="U529">
            <v>21589277</v>
          </cell>
          <cell r="V529">
            <v>21589277</v>
          </cell>
          <cell r="W529">
            <v>21589277</v>
          </cell>
          <cell r="Y529">
            <v>21589277</v>
          </cell>
          <cell r="AA529">
            <v>21589277</v>
          </cell>
          <cell r="AJ529">
            <v>21589277</v>
          </cell>
          <cell r="AN529">
            <v>21589277</v>
          </cell>
          <cell r="AR529">
            <v>21589277</v>
          </cell>
          <cell r="AV529">
            <v>21589277</v>
          </cell>
          <cell r="AZ529">
            <v>21589277</v>
          </cell>
        </row>
        <row r="530">
          <cell r="Q530">
            <v>3390437.78</v>
          </cell>
          <cell r="S530">
            <v>1238928.94</v>
          </cell>
          <cell r="U530">
            <v>12443702.68</v>
          </cell>
          <cell r="V530">
            <v>11772586.57</v>
          </cell>
          <cell r="W530">
            <v>11385464.85</v>
          </cell>
          <cell r="Y530">
            <v>10614439.1</v>
          </cell>
          <cell r="AA530">
            <v>9305047.4800000004</v>
          </cell>
          <cell r="AJ530">
            <v>4574459.9504166665</v>
          </cell>
          <cell r="AN530">
            <v>4943516.0395833328</v>
          </cell>
          <cell r="AR530">
            <v>6498143.6433333335</v>
          </cell>
          <cell r="AV530">
            <v>7758742.7058333345</v>
          </cell>
          <cell r="AZ530">
            <v>8615898.1174999997</v>
          </cell>
        </row>
        <row r="531">
          <cell r="Q531">
            <v>-12682680.27</v>
          </cell>
          <cell r="S531">
            <v>-12778760.050000001</v>
          </cell>
          <cell r="U531">
            <v>-12874839.83</v>
          </cell>
          <cell r="V531">
            <v>-12922879.720000001</v>
          </cell>
          <cell r="W531">
            <v>-12970919.609999999</v>
          </cell>
          <cell r="Y531">
            <v>-13066999.390000001</v>
          </cell>
          <cell r="AA531">
            <v>-13163079.17</v>
          </cell>
          <cell r="AJ531">
            <v>-12394440.93</v>
          </cell>
          <cell r="AN531">
            <v>-12586600.49</v>
          </cell>
          <cell r="AR531">
            <v>-12778760.049999999</v>
          </cell>
          <cell r="AV531">
            <v>-12970919.609999999</v>
          </cell>
          <cell r="AZ531">
            <v>-13163079.17</v>
          </cell>
        </row>
        <row r="532">
          <cell r="Q532">
            <v>2149273</v>
          </cell>
          <cell r="S532">
            <v>2126139</v>
          </cell>
          <cell r="U532">
            <v>2103005</v>
          </cell>
          <cell r="V532">
            <v>2091438</v>
          </cell>
          <cell r="W532">
            <v>2079871</v>
          </cell>
          <cell r="Y532">
            <v>2056737</v>
          </cell>
          <cell r="AA532">
            <v>2033603</v>
          </cell>
          <cell r="AJ532">
            <v>2218675</v>
          </cell>
          <cell r="AN532">
            <v>2172407</v>
          </cell>
          <cell r="AR532">
            <v>2126139</v>
          </cell>
          <cell r="AV532">
            <v>2079871</v>
          </cell>
          <cell r="AZ532">
            <v>2033603</v>
          </cell>
        </row>
        <row r="533">
          <cell r="Q533">
            <v>113632921</v>
          </cell>
          <cell r="S533">
            <v>113632921</v>
          </cell>
          <cell r="U533">
            <v>113632921</v>
          </cell>
          <cell r="V533">
            <v>113632921</v>
          </cell>
          <cell r="W533">
            <v>113632921</v>
          </cell>
          <cell r="Y533">
            <v>113632921</v>
          </cell>
          <cell r="AA533">
            <v>113632921</v>
          </cell>
          <cell r="AJ533">
            <v>113632921</v>
          </cell>
          <cell r="AN533">
            <v>113632921</v>
          </cell>
          <cell r="AR533">
            <v>113632921</v>
          </cell>
          <cell r="AV533">
            <v>113632921</v>
          </cell>
          <cell r="AZ533">
            <v>113632921</v>
          </cell>
        </row>
        <row r="534">
          <cell r="Q534">
            <v>-83656742.989999995</v>
          </cell>
          <cell r="S534">
            <v>-84244512.989999995</v>
          </cell>
          <cell r="U534">
            <v>-84832282.989999995</v>
          </cell>
          <cell r="V534">
            <v>-85126167.989999995</v>
          </cell>
          <cell r="W534">
            <v>-85420052.989999995</v>
          </cell>
          <cell r="Y534">
            <v>-86007822.989999995</v>
          </cell>
          <cell r="AA534">
            <v>-86595592.989999995</v>
          </cell>
          <cell r="AJ534">
            <v>-81893432.989999995</v>
          </cell>
          <cell r="AN534">
            <v>-83068972.989999995</v>
          </cell>
          <cell r="AR534">
            <v>-84244512.989999995</v>
          </cell>
          <cell r="AV534">
            <v>-85420052.989999995</v>
          </cell>
          <cell r="AZ534">
            <v>-86595592.989999995</v>
          </cell>
        </row>
        <row r="535">
          <cell r="Q535">
            <v>888056</v>
          </cell>
          <cell r="S535">
            <v>851056</v>
          </cell>
          <cell r="U535">
            <v>814056</v>
          </cell>
          <cell r="V535">
            <v>795556</v>
          </cell>
          <cell r="W535">
            <v>777056</v>
          </cell>
          <cell r="Y535">
            <v>740056</v>
          </cell>
          <cell r="AA535">
            <v>703056</v>
          </cell>
          <cell r="AJ535">
            <v>999056</v>
          </cell>
          <cell r="AN535">
            <v>925056</v>
          </cell>
          <cell r="AR535">
            <v>851056</v>
          </cell>
          <cell r="AV535">
            <v>777056</v>
          </cell>
          <cell r="AZ535">
            <v>703056</v>
          </cell>
        </row>
        <row r="536">
          <cell r="Q536">
            <v>0</v>
          </cell>
          <cell r="S536">
            <v>0</v>
          </cell>
          <cell r="U536">
            <v>0</v>
          </cell>
          <cell r="V536">
            <v>0</v>
          </cell>
          <cell r="W536">
            <v>0</v>
          </cell>
          <cell r="Y536">
            <v>0</v>
          </cell>
          <cell r="AA536">
            <v>0</v>
          </cell>
          <cell r="AJ536">
            <v>352508.24083333329</v>
          </cell>
          <cell r="AN536">
            <v>39167.580833333333</v>
          </cell>
          <cell r="AR536">
            <v>0</v>
          </cell>
          <cell r="AV536">
            <v>0</v>
          </cell>
          <cell r="AZ536">
            <v>0</v>
          </cell>
        </row>
        <row r="537">
          <cell r="Q537">
            <v>0</v>
          </cell>
          <cell r="S537">
            <v>0</v>
          </cell>
          <cell r="U537">
            <v>0</v>
          </cell>
          <cell r="V537">
            <v>0</v>
          </cell>
          <cell r="W537">
            <v>0</v>
          </cell>
          <cell r="Y537">
            <v>0</v>
          </cell>
          <cell r="AA537">
            <v>0</v>
          </cell>
          <cell r="AJ537">
            <v>0</v>
          </cell>
          <cell r="AN537">
            <v>0</v>
          </cell>
          <cell r="AR537">
            <v>0</v>
          </cell>
          <cell r="AV537">
            <v>0</v>
          </cell>
          <cell r="AZ537">
            <v>0</v>
          </cell>
        </row>
        <row r="538">
          <cell r="Q538">
            <v>65629.84</v>
          </cell>
          <cell r="S538">
            <v>0</v>
          </cell>
          <cell r="U538">
            <v>0</v>
          </cell>
          <cell r="V538">
            <v>0</v>
          </cell>
          <cell r="W538">
            <v>0</v>
          </cell>
          <cell r="Y538">
            <v>0</v>
          </cell>
          <cell r="AA538">
            <v>0</v>
          </cell>
          <cell r="AJ538">
            <v>1049289.5483333333</v>
          </cell>
          <cell r="AN538">
            <v>488571.84499999997</v>
          </cell>
          <cell r="AR538">
            <v>136347.19</v>
          </cell>
          <cell r="AV538">
            <v>2734.5766666666664</v>
          </cell>
          <cell r="AZ538">
            <v>0</v>
          </cell>
        </row>
        <row r="539">
          <cell r="Q539">
            <v>45123.16</v>
          </cell>
          <cell r="S539">
            <v>0</v>
          </cell>
          <cell r="U539">
            <v>0</v>
          </cell>
          <cell r="V539">
            <v>0</v>
          </cell>
          <cell r="W539">
            <v>0</v>
          </cell>
          <cell r="Y539">
            <v>0</v>
          </cell>
          <cell r="AA539">
            <v>0</v>
          </cell>
          <cell r="AJ539">
            <v>724511.23916666675</v>
          </cell>
          <cell r="AN539">
            <v>337298.30916666676</v>
          </cell>
          <cell r="AR539">
            <v>94094.289166666669</v>
          </cell>
          <cell r="AV539">
            <v>1880.1316666666669</v>
          </cell>
          <cell r="AZ539">
            <v>0</v>
          </cell>
        </row>
        <row r="540">
          <cell r="Q540">
            <v>0</v>
          </cell>
          <cell r="S540">
            <v>0</v>
          </cell>
          <cell r="U540">
            <v>0</v>
          </cell>
          <cell r="V540">
            <v>0</v>
          </cell>
          <cell r="W540">
            <v>0</v>
          </cell>
          <cell r="Y540">
            <v>0</v>
          </cell>
          <cell r="AA540">
            <v>0</v>
          </cell>
          <cell r="AJ540">
            <v>0</v>
          </cell>
          <cell r="AN540">
            <v>0</v>
          </cell>
          <cell r="AR540">
            <v>0</v>
          </cell>
          <cell r="AV540">
            <v>0</v>
          </cell>
          <cell r="AZ540">
            <v>0</v>
          </cell>
        </row>
        <row r="541">
          <cell r="Q541">
            <v>1997765.92</v>
          </cell>
          <cell r="S541">
            <v>1831088.45</v>
          </cell>
          <cell r="U541">
            <v>1654454.61</v>
          </cell>
          <cell r="V541">
            <v>1565807.26</v>
          </cell>
          <cell r="W541">
            <v>1444706.66</v>
          </cell>
          <cell r="Y541">
            <v>1265666.83</v>
          </cell>
          <cell r="AA541">
            <v>1085287.4099999999</v>
          </cell>
          <cell r="AJ541">
            <v>2755597.3983333334</v>
          </cell>
          <cell r="AN541">
            <v>2263988.665833333</v>
          </cell>
          <cell r="AR541">
            <v>1816107.1429166666</v>
          </cell>
          <cell r="AV541">
            <v>1456710.3608333331</v>
          </cell>
          <cell r="AZ541">
            <v>1101405.2858333334</v>
          </cell>
        </row>
        <row r="542">
          <cell r="Q542">
            <v>0</v>
          </cell>
          <cell r="S542">
            <v>0</v>
          </cell>
          <cell r="U542">
            <v>0</v>
          </cell>
          <cell r="V542">
            <v>0</v>
          </cell>
          <cell r="W542">
            <v>0</v>
          </cell>
          <cell r="Y542">
            <v>0</v>
          </cell>
          <cell r="AA542">
            <v>0</v>
          </cell>
          <cell r="AJ542">
            <v>0</v>
          </cell>
          <cell r="AN542">
            <v>0</v>
          </cell>
          <cell r="AR542">
            <v>0</v>
          </cell>
          <cell r="AV542">
            <v>0</v>
          </cell>
          <cell r="AZ542">
            <v>0</v>
          </cell>
        </row>
        <row r="543">
          <cell r="Q543">
            <v>2269066</v>
          </cell>
          <cell r="S543">
            <v>2269066</v>
          </cell>
          <cell r="U543">
            <v>2269066</v>
          </cell>
          <cell r="V543">
            <v>2269066</v>
          </cell>
          <cell r="W543">
            <v>2269066</v>
          </cell>
          <cell r="Y543">
            <v>2269066</v>
          </cell>
          <cell r="AA543">
            <v>2269066</v>
          </cell>
          <cell r="AJ543">
            <v>2269066</v>
          </cell>
          <cell r="AN543">
            <v>2269066</v>
          </cell>
          <cell r="AR543">
            <v>2269066</v>
          </cell>
          <cell r="AV543">
            <v>2269066</v>
          </cell>
          <cell r="AZ543">
            <v>2269066</v>
          </cell>
        </row>
        <row r="544">
          <cell r="Q544">
            <v>-2269066</v>
          </cell>
          <cell r="S544">
            <v>-2269066</v>
          </cell>
          <cell r="U544">
            <v>-2269066</v>
          </cell>
          <cell r="V544">
            <v>-2269066</v>
          </cell>
          <cell r="W544">
            <v>-2269066</v>
          </cell>
          <cell r="Y544">
            <v>-2269066</v>
          </cell>
          <cell r="AA544">
            <v>-2269066</v>
          </cell>
          <cell r="AJ544">
            <v>-2269066</v>
          </cell>
          <cell r="AN544">
            <v>-2269066</v>
          </cell>
          <cell r="AR544">
            <v>-2269066</v>
          </cell>
          <cell r="AV544">
            <v>-2269066</v>
          </cell>
          <cell r="AZ544">
            <v>-2269066</v>
          </cell>
        </row>
        <row r="545">
          <cell r="Q545">
            <v>1459972.92</v>
          </cell>
          <cell r="S545">
            <v>880564.57</v>
          </cell>
          <cell r="U545">
            <v>766385.85</v>
          </cell>
          <cell r="V545">
            <v>803523.29</v>
          </cell>
          <cell r="W545">
            <v>873358.39</v>
          </cell>
          <cell r="Y545">
            <v>985715.65</v>
          </cell>
          <cell r="AA545">
            <v>1037481.05</v>
          </cell>
          <cell r="AJ545">
            <v>552111.45125000004</v>
          </cell>
          <cell r="AN545">
            <v>857409.06041666644</v>
          </cell>
          <cell r="AR545">
            <v>980039.1445833334</v>
          </cell>
          <cell r="AV545">
            <v>937583.50708333321</v>
          </cell>
          <cell r="AZ545">
            <v>929204.2666666666</v>
          </cell>
        </row>
        <row r="546">
          <cell r="Q546">
            <v>15000</v>
          </cell>
          <cell r="S546">
            <v>15000</v>
          </cell>
          <cell r="U546">
            <v>15000</v>
          </cell>
          <cell r="V546">
            <v>15000</v>
          </cell>
          <cell r="W546">
            <v>15000</v>
          </cell>
          <cell r="Y546">
            <v>15000</v>
          </cell>
          <cell r="AA546">
            <v>15000</v>
          </cell>
          <cell r="AJ546">
            <v>15000</v>
          </cell>
          <cell r="AN546">
            <v>15000</v>
          </cell>
          <cell r="AR546">
            <v>15000</v>
          </cell>
          <cell r="AV546">
            <v>15000</v>
          </cell>
          <cell r="AZ546">
            <v>15000</v>
          </cell>
        </row>
        <row r="547">
          <cell r="Q547">
            <v>52471.63</v>
          </cell>
          <cell r="S547">
            <v>52471.63</v>
          </cell>
          <cell r="U547">
            <v>52471.63</v>
          </cell>
          <cell r="V547">
            <v>52471.63</v>
          </cell>
          <cell r="W547">
            <v>46622.18</v>
          </cell>
          <cell r="Y547">
            <v>46622.18</v>
          </cell>
          <cell r="AA547">
            <v>52454.07</v>
          </cell>
          <cell r="AJ547">
            <v>52471.63</v>
          </cell>
          <cell r="AN547">
            <v>52471.63</v>
          </cell>
          <cell r="AR547">
            <v>51252.99458333334</v>
          </cell>
          <cell r="AV547">
            <v>52745.91166666666</v>
          </cell>
          <cell r="AZ547">
            <v>65823.184999999998</v>
          </cell>
        </row>
        <row r="548">
          <cell r="Q548">
            <v>0</v>
          </cell>
          <cell r="S548">
            <v>0</v>
          </cell>
          <cell r="U548">
            <v>0</v>
          </cell>
          <cell r="V548">
            <v>0</v>
          </cell>
          <cell r="W548">
            <v>0</v>
          </cell>
          <cell r="Y548">
            <v>0</v>
          </cell>
          <cell r="AA548">
            <v>0</v>
          </cell>
          <cell r="AJ548">
            <v>0</v>
          </cell>
          <cell r="AN548">
            <v>0</v>
          </cell>
          <cell r="AR548">
            <v>0</v>
          </cell>
          <cell r="AV548">
            <v>0</v>
          </cell>
          <cell r="AZ548">
            <v>0</v>
          </cell>
        </row>
        <row r="549">
          <cell r="Q549">
            <v>114821696.98999999</v>
          </cell>
          <cell r="S549">
            <v>116419132.89</v>
          </cell>
          <cell r="U549">
            <v>118016568.79000001</v>
          </cell>
          <cell r="V549">
            <v>118815286.73999999</v>
          </cell>
          <cell r="W549">
            <v>119614004.69</v>
          </cell>
          <cell r="Y549">
            <v>121211440.59</v>
          </cell>
          <cell r="AA549">
            <v>122808876.48999999</v>
          </cell>
          <cell r="AJ549">
            <v>110001433.78375</v>
          </cell>
          <cell r="AN549">
            <v>113214562.19375001</v>
          </cell>
          <cell r="AR549">
            <v>116418562.37750001</v>
          </cell>
          <cell r="AV549">
            <v>119614004.69</v>
          </cell>
          <cell r="AZ549">
            <v>122808401.0625</v>
          </cell>
        </row>
        <row r="550">
          <cell r="Q550">
            <v>-1459972.92</v>
          </cell>
          <cell r="S550">
            <v>-880564.57</v>
          </cell>
          <cell r="U550">
            <v>-766385.85</v>
          </cell>
          <cell r="V550">
            <v>-803523.29</v>
          </cell>
          <cell r="W550">
            <v>-873358.39</v>
          </cell>
          <cell r="Y550">
            <v>-985715.65</v>
          </cell>
          <cell r="AA550">
            <v>-1037481.05</v>
          </cell>
          <cell r="AJ550">
            <v>-552111.45125000004</v>
          </cell>
          <cell r="AN550">
            <v>-857409.06041666644</v>
          </cell>
          <cell r="AR550">
            <v>-980039.1445833334</v>
          </cell>
          <cell r="AV550">
            <v>-937583.50708333321</v>
          </cell>
          <cell r="AZ550">
            <v>-929204.2666666666</v>
          </cell>
        </row>
        <row r="551">
          <cell r="Q551">
            <v>2729408.07</v>
          </cell>
          <cell r="S551">
            <v>2543073.8199999998</v>
          </cell>
          <cell r="U551">
            <v>2344067.56</v>
          </cell>
          <cell r="V551">
            <v>2242012.2799999998</v>
          </cell>
          <cell r="W551">
            <v>2102916.4500000002</v>
          </cell>
          <cell r="Y551">
            <v>1897131.03</v>
          </cell>
          <cell r="AA551">
            <v>1690019.3</v>
          </cell>
          <cell r="AJ551">
            <v>3261947.5229166667</v>
          </cell>
          <cell r="AN551">
            <v>2907537.9708333332</v>
          </cell>
          <cell r="AR551">
            <v>2523118.9099999997</v>
          </cell>
          <cell r="AV551">
            <v>2115430.1662500002</v>
          </cell>
          <cell r="AZ551">
            <v>1710160.6533333336</v>
          </cell>
        </row>
        <row r="552">
          <cell r="Q552">
            <v>10241081</v>
          </cell>
          <cell r="S552">
            <v>9638665</v>
          </cell>
          <cell r="U552">
            <v>9036249</v>
          </cell>
          <cell r="V552">
            <v>8735041</v>
          </cell>
          <cell r="W552">
            <v>8433833</v>
          </cell>
          <cell r="Y552">
            <v>7831417</v>
          </cell>
          <cell r="AA552">
            <v>7229001</v>
          </cell>
          <cell r="AJ552">
            <v>10793295.666666666</v>
          </cell>
          <cell r="AN552">
            <v>10391685</v>
          </cell>
          <cell r="AR552">
            <v>9588463.666666666</v>
          </cell>
          <cell r="AV552">
            <v>8433833</v>
          </cell>
          <cell r="AZ552">
            <v>7229001</v>
          </cell>
        </row>
        <row r="553">
          <cell r="Q553">
            <v>1551688.1</v>
          </cell>
          <cell r="S553">
            <v>1460412.1</v>
          </cell>
          <cell r="U553">
            <v>1369136.1</v>
          </cell>
          <cell r="V553">
            <v>1323498.1000000001</v>
          </cell>
          <cell r="W553">
            <v>1277860.1000000001</v>
          </cell>
          <cell r="Y553">
            <v>1186584.1000000001</v>
          </cell>
          <cell r="AA553">
            <v>1095308.1000000001</v>
          </cell>
          <cell r="AJ553">
            <v>1226467.5583333333</v>
          </cell>
          <cell r="AN553">
            <v>1427306.6249999998</v>
          </cell>
          <cell r="AR553">
            <v>1436450.1583333332</v>
          </cell>
          <cell r="AV553">
            <v>1277860.0999999999</v>
          </cell>
          <cell r="AZ553">
            <v>1095308.0999999999</v>
          </cell>
        </row>
        <row r="554">
          <cell r="Q554">
            <v>2318.31</v>
          </cell>
          <cell r="S554">
            <v>3097.58</v>
          </cell>
          <cell r="U554">
            <v>1277.08</v>
          </cell>
          <cell r="V554">
            <v>1379.8</v>
          </cell>
          <cell r="W554">
            <v>1501.03</v>
          </cell>
          <cell r="Y554">
            <v>1875.84</v>
          </cell>
          <cell r="AA554">
            <v>2342.1799999999998</v>
          </cell>
          <cell r="AJ554">
            <v>1546.7995833333332</v>
          </cell>
          <cell r="AN554">
            <v>1836.3570833333335</v>
          </cell>
          <cell r="AR554">
            <v>2013.1291666666664</v>
          </cell>
          <cell r="AV554">
            <v>2223.1708333333331</v>
          </cell>
          <cell r="AZ554">
            <v>2362.8733333333334</v>
          </cell>
        </row>
        <row r="555">
          <cell r="Q555">
            <v>0</v>
          </cell>
          <cell r="S555">
            <v>0</v>
          </cell>
          <cell r="U555">
            <v>0</v>
          </cell>
          <cell r="V555">
            <v>0</v>
          </cell>
          <cell r="W555">
            <v>0</v>
          </cell>
          <cell r="Y555">
            <v>0</v>
          </cell>
          <cell r="AA555">
            <v>0</v>
          </cell>
          <cell r="AJ555">
            <v>0</v>
          </cell>
          <cell r="AN555">
            <v>0</v>
          </cell>
          <cell r="AR555">
            <v>0</v>
          </cell>
          <cell r="AV555">
            <v>0</v>
          </cell>
          <cell r="AZ555">
            <v>0</v>
          </cell>
        </row>
        <row r="556">
          <cell r="Q556">
            <v>1518794.88</v>
          </cell>
          <cell r="S556">
            <v>1518794.88</v>
          </cell>
          <cell r="U556">
            <v>1518794.88</v>
          </cell>
          <cell r="V556">
            <v>1518794.88</v>
          </cell>
          <cell r="W556">
            <v>1518794.88</v>
          </cell>
          <cell r="Y556">
            <v>1518794.88</v>
          </cell>
          <cell r="AA556">
            <v>1518794.88</v>
          </cell>
          <cell r="AJ556">
            <v>1518794.8799999997</v>
          </cell>
          <cell r="AN556">
            <v>1518794.8799999997</v>
          </cell>
          <cell r="AR556">
            <v>1518794.8799999997</v>
          </cell>
          <cell r="AV556">
            <v>1518794.8799999997</v>
          </cell>
          <cell r="AZ556">
            <v>1518794.8799999997</v>
          </cell>
        </row>
        <row r="557">
          <cell r="Q557">
            <v>-1318122.6299999999</v>
          </cell>
          <cell r="S557">
            <v>-1323462.49</v>
          </cell>
          <cell r="U557">
            <v>-1328802.3500000001</v>
          </cell>
          <cell r="V557">
            <v>-1331472.28</v>
          </cell>
          <cell r="W557">
            <v>-1334142.21</v>
          </cell>
          <cell r="Y557">
            <v>-1339482.07</v>
          </cell>
          <cell r="AA557">
            <v>-1344821.93</v>
          </cell>
          <cell r="AJ557">
            <v>-1302103.0499999998</v>
          </cell>
          <cell r="AN557">
            <v>-1312782.77</v>
          </cell>
          <cell r="AR557">
            <v>-1323462.49</v>
          </cell>
          <cell r="AV557">
            <v>-1334142.20875</v>
          </cell>
          <cell r="AZ557">
            <v>-1344821.91875</v>
          </cell>
        </row>
        <row r="558">
          <cell r="Q558">
            <v>0</v>
          </cell>
          <cell r="S558">
            <v>0</v>
          </cell>
          <cell r="U558">
            <v>0</v>
          </cell>
          <cell r="V558">
            <v>0</v>
          </cell>
          <cell r="W558">
            <v>0</v>
          </cell>
          <cell r="Y558">
            <v>0</v>
          </cell>
          <cell r="AA558">
            <v>0</v>
          </cell>
          <cell r="AJ558">
            <v>9817551.265416665</v>
          </cell>
          <cell r="AN558">
            <v>0</v>
          </cell>
          <cell r="AR558">
            <v>0</v>
          </cell>
          <cell r="AV558">
            <v>0</v>
          </cell>
          <cell r="AZ558">
            <v>0</v>
          </cell>
        </row>
        <row r="559">
          <cell r="Q559">
            <v>2829103.93</v>
          </cell>
          <cell r="S559">
            <v>2581200.11</v>
          </cell>
          <cell r="U559">
            <v>2333296.29</v>
          </cell>
          <cell r="V559">
            <v>2209344.38</v>
          </cell>
          <cell r="W559">
            <v>2085392.47</v>
          </cell>
          <cell r="Y559">
            <v>1837488.65</v>
          </cell>
          <cell r="AA559">
            <v>1589584.83</v>
          </cell>
          <cell r="AJ559">
            <v>2912493.5500000003</v>
          </cell>
          <cell r="AN559">
            <v>2891079.8849999998</v>
          </cell>
          <cell r="AR559">
            <v>2560541.4583333326</v>
          </cell>
          <cell r="AV559">
            <v>2085392.47</v>
          </cell>
          <cell r="AZ559">
            <v>1592253.5495833333</v>
          </cell>
        </row>
        <row r="560">
          <cell r="Q560">
            <v>-56384924.780000001</v>
          </cell>
          <cell r="S560">
            <v>-68291161.040000007</v>
          </cell>
          <cell r="U560">
            <v>-21666791.739999998</v>
          </cell>
          <cell r="V560">
            <v>-25463589.739999998</v>
          </cell>
          <cell r="W560">
            <v>-29143295.739999998</v>
          </cell>
          <cell r="Y560">
            <v>-37024745.600000001</v>
          </cell>
          <cell r="AA560">
            <v>-45044773.229999997</v>
          </cell>
          <cell r="AJ560">
            <v>-38086464.823750004</v>
          </cell>
          <cell r="AN560">
            <v>-44370864.777500004</v>
          </cell>
          <cell r="AR560">
            <v>-45163006.34958335</v>
          </cell>
          <cell r="AV560">
            <v>-45260199.434583344</v>
          </cell>
          <cell r="AZ560">
            <v>-43635014.942083329</v>
          </cell>
        </row>
        <row r="561">
          <cell r="Q561">
            <v>89053132</v>
          </cell>
          <cell r="S561">
            <v>89053132</v>
          </cell>
          <cell r="U561">
            <v>86078132</v>
          </cell>
          <cell r="V561">
            <v>86078132</v>
          </cell>
          <cell r="W561">
            <v>84678132</v>
          </cell>
          <cell r="Y561">
            <v>84678132</v>
          </cell>
          <cell r="AA561">
            <v>81655132</v>
          </cell>
          <cell r="AJ561">
            <v>91816619.625</v>
          </cell>
          <cell r="AN561">
            <v>89090732.625</v>
          </cell>
          <cell r="AR561">
            <v>87096720.625</v>
          </cell>
          <cell r="AV561">
            <v>85162757</v>
          </cell>
          <cell r="AZ561">
            <v>83419257</v>
          </cell>
        </row>
        <row r="562">
          <cell r="Q562">
            <v>0</v>
          </cell>
          <cell r="S562">
            <v>0</v>
          </cell>
          <cell r="U562">
            <v>0</v>
          </cell>
          <cell r="V562">
            <v>0</v>
          </cell>
          <cell r="W562">
            <v>0</v>
          </cell>
          <cell r="Y562">
            <v>0</v>
          </cell>
          <cell r="AA562">
            <v>0</v>
          </cell>
          <cell r="AJ562">
            <v>0</v>
          </cell>
          <cell r="AN562">
            <v>0</v>
          </cell>
          <cell r="AR562">
            <v>0</v>
          </cell>
          <cell r="AV562">
            <v>0</v>
          </cell>
          <cell r="AZ562">
            <v>0</v>
          </cell>
        </row>
        <row r="563">
          <cell r="Q563">
            <v>-474402.14</v>
          </cell>
          <cell r="S563">
            <v>-474402.14</v>
          </cell>
          <cell r="U563">
            <v>-474402.14</v>
          </cell>
          <cell r="V563">
            <v>-474402.14</v>
          </cell>
          <cell r="W563">
            <v>-474402.14</v>
          </cell>
          <cell r="Y563">
            <v>-474402.14</v>
          </cell>
          <cell r="AA563">
            <v>-474402.14</v>
          </cell>
          <cell r="AJ563">
            <v>-474496.75708333327</v>
          </cell>
          <cell r="AN563">
            <v>-474606.80041666672</v>
          </cell>
          <cell r="AR563">
            <v>-474402.13999999996</v>
          </cell>
          <cell r="AV563">
            <v>-474402.13999999996</v>
          </cell>
          <cell r="AZ563">
            <v>-474402.13999999996</v>
          </cell>
        </row>
        <row r="564">
          <cell r="Q564">
            <v>30203454</v>
          </cell>
          <cell r="S564">
            <v>30203454</v>
          </cell>
          <cell r="U564">
            <v>30203454</v>
          </cell>
          <cell r="V564">
            <v>30203454</v>
          </cell>
          <cell r="W564">
            <v>30203454</v>
          </cell>
          <cell r="Y564">
            <v>30203454</v>
          </cell>
          <cell r="AA564">
            <v>30203454</v>
          </cell>
          <cell r="AJ564">
            <v>30203454</v>
          </cell>
          <cell r="AN564">
            <v>30203454</v>
          </cell>
          <cell r="AR564">
            <v>30203454</v>
          </cell>
          <cell r="AV564">
            <v>30203454</v>
          </cell>
          <cell r="AZ564">
            <v>30203454</v>
          </cell>
        </row>
        <row r="565">
          <cell r="Q565">
            <v>-30203454</v>
          </cell>
          <cell r="S565">
            <v>-30203454</v>
          </cell>
          <cell r="U565">
            <v>-30203454</v>
          </cell>
          <cell r="V565">
            <v>-30203454</v>
          </cell>
          <cell r="W565">
            <v>-30203454</v>
          </cell>
          <cell r="Y565">
            <v>-30203454</v>
          </cell>
          <cell r="AA565">
            <v>-30203454</v>
          </cell>
          <cell r="AJ565">
            <v>-30203454</v>
          </cell>
          <cell r="AN565">
            <v>-30203454</v>
          </cell>
          <cell r="AR565">
            <v>-30203454</v>
          </cell>
          <cell r="AV565">
            <v>-30203454</v>
          </cell>
          <cell r="AZ565">
            <v>-30203454</v>
          </cell>
        </row>
        <row r="566">
          <cell r="Q566">
            <v>10302187</v>
          </cell>
          <cell r="S566">
            <v>10302187</v>
          </cell>
          <cell r="U566">
            <v>10302187</v>
          </cell>
          <cell r="V566">
            <v>10302187</v>
          </cell>
          <cell r="W566">
            <v>10302187</v>
          </cell>
          <cell r="Y566">
            <v>10302187</v>
          </cell>
          <cell r="AA566">
            <v>10302187</v>
          </cell>
          <cell r="AJ566">
            <v>10302187</v>
          </cell>
          <cell r="AN566">
            <v>10302187</v>
          </cell>
          <cell r="AR566">
            <v>10302187</v>
          </cell>
          <cell r="AV566">
            <v>10302187</v>
          </cell>
          <cell r="AZ566">
            <v>10302187</v>
          </cell>
        </row>
        <row r="567">
          <cell r="Q567">
            <v>-10302187</v>
          </cell>
          <cell r="S567">
            <v>-10302187</v>
          </cell>
          <cell r="U567">
            <v>-10302187</v>
          </cell>
          <cell r="V567">
            <v>-10302187</v>
          </cell>
          <cell r="W567">
            <v>-10302187</v>
          </cell>
          <cell r="Y567">
            <v>-10302187</v>
          </cell>
          <cell r="AA567">
            <v>-10302187</v>
          </cell>
          <cell r="AJ567">
            <v>-10302187</v>
          </cell>
          <cell r="AN567">
            <v>-10302187</v>
          </cell>
          <cell r="AR567">
            <v>-10302187</v>
          </cell>
          <cell r="AV567">
            <v>-10302187</v>
          </cell>
          <cell r="AZ567">
            <v>-10302187</v>
          </cell>
        </row>
        <row r="568">
          <cell r="Q568">
            <v>-10522768</v>
          </cell>
          <cell r="S568">
            <v>-10522768</v>
          </cell>
          <cell r="U568">
            <v>-10522768</v>
          </cell>
          <cell r="V568">
            <v>-10522768</v>
          </cell>
          <cell r="W568">
            <v>-10522768</v>
          </cell>
          <cell r="Y568">
            <v>-10522768</v>
          </cell>
          <cell r="AA568">
            <v>-11444089</v>
          </cell>
          <cell r="AJ568">
            <v>-10522768</v>
          </cell>
          <cell r="AN568">
            <v>-10522768</v>
          </cell>
          <cell r="AR568">
            <v>-10522768</v>
          </cell>
          <cell r="AV568">
            <v>-10714709.875</v>
          </cell>
          <cell r="AZ568">
            <v>-11021816.875</v>
          </cell>
        </row>
        <row r="569">
          <cell r="Q569">
            <v>10522768</v>
          </cell>
          <cell r="S569">
            <v>10522768</v>
          </cell>
          <cell r="U569">
            <v>10522768</v>
          </cell>
          <cell r="V569">
            <v>10522768</v>
          </cell>
          <cell r="W569">
            <v>10522768</v>
          </cell>
          <cell r="Y569">
            <v>10522768</v>
          </cell>
          <cell r="AA569">
            <v>11444089</v>
          </cell>
          <cell r="AJ569">
            <v>10522768</v>
          </cell>
          <cell r="AN569">
            <v>10522768</v>
          </cell>
          <cell r="AR569">
            <v>10522768</v>
          </cell>
          <cell r="AV569">
            <v>10714709.875</v>
          </cell>
          <cell r="AZ569">
            <v>11021816.875</v>
          </cell>
        </row>
        <row r="570">
          <cell r="Q570">
            <v>4990118</v>
          </cell>
          <cell r="S570">
            <v>422232</v>
          </cell>
          <cell r="U570">
            <v>-2532530</v>
          </cell>
          <cell r="V570">
            <v>-15076583</v>
          </cell>
          <cell r="W570">
            <v>-15438160</v>
          </cell>
          <cell r="Y570">
            <v>-15980689</v>
          </cell>
          <cell r="AA570">
            <v>10059429</v>
          </cell>
          <cell r="AJ570">
            <v>-8435371.541666666</v>
          </cell>
          <cell r="AN570">
            <v>-10011865.916666666</v>
          </cell>
          <cell r="AR570">
            <v>-8690350.208333334</v>
          </cell>
          <cell r="AV570">
            <v>-2443948.2083333335</v>
          </cell>
          <cell r="AZ570">
            <v>12848156.041666666</v>
          </cell>
        </row>
        <row r="571">
          <cell r="Q571">
            <v>-4990118</v>
          </cell>
          <cell r="S571">
            <v>-422232</v>
          </cell>
          <cell r="U571">
            <v>2532530</v>
          </cell>
          <cell r="V571">
            <v>15076583</v>
          </cell>
          <cell r="W571">
            <v>15438160</v>
          </cell>
          <cell r="Y571">
            <v>15980689</v>
          </cell>
          <cell r="AA571">
            <v>-10059429</v>
          </cell>
          <cell r="AJ571">
            <v>8435371.541666666</v>
          </cell>
          <cell r="AN571">
            <v>10011865.916666666</v>
          </cell>
          <cell r="AR571">
            <v>8690350.208333334</v>
          </cell>
          <cell r="AV571">
            <v>2443948.2083333335</v>
          </cell>
          <cell r="AZ571">
            <v>-12848156.041666666</v>
          </cell>
        </row>
        <row r="572">
          <cell r="Q572">
            <v>1804703</v>
          </cell>
          <cell r="S572">
            <v>1804703</v>
          </cell>
          <cell r="U572">
            <v>1804703</v>
          </cell>
          <cell r="V572">
            <v>1738002</v>
          </cell>
          <cell r="W572">
            <v>1376425</v>
          </cell>
          <cell r="Y572">
            <v>833896</v>
          </cell>
          <cell r="AA572">
            <v>1170089</v>
          </cell>
          <cell r="AJ572">
            <v>-59420.333333333336</v>
          </cell>
          <cell r="AN572">
            <v>-59420.333333333336</v>
          </cell>
          <cell r="AR572">
            <v>1178337.375</v>
          </cell>
          <cell r="AV572">
            <v>1662797.1666666667</v>
          </cell>
          <cell r="AZ572">
            <v>4502210.625</v>
          </cell>
        </row>
        <row r="573">
          <cell r="Q573">
            <v>0</v>
          </cell>
          <cell r="S573">
            <v>0</v>
          </cell>
          <cell r="U573">
            <v>0</v>
          </cell>
          <cell r="V573">
            <v>0</v>
          </cell>
          <cell r="W573">
            <v>0</v>
          </cell>
          <cell r="Y573">
            <v>0</v>
          </cell>
          <cell r="AA573">
            <v>0</v>
          </cell>
          <cell r="AJ573">
            <v>0</v>
          </cell>
          <cell r="AN573">
            <v>0</v>
          </cell>
          <cell r="AR573">
            <v>0</v>
          </cell>
          <cell r="AV573">
            <v>0</v>
          </cell>
          <cell r="AZ573">
            <v>0</v>
          </cell>
        </row>
        <row r="574">
          <cell r="Q574">
            <v>-57848</v>
          </cell>
          <cell r="S574">
            <v>-57848</v>
          </cell>
          <cell r="U574">
            <v>-57848</v>
          </cell>
          <cell r="V574">
            <v>-57848</v>
          </cell>
          <cell r="W574">
            <v>-57848</v>
          </cell>
          <cell r="Y574">
            <v>-57848</v>
          </cell>
          <cell r="AA574">
            <v>-419133</v>
          </cell>
          <cell r="AJ574">
            <v>-57848</v>
          </cell>
          <cell r="AN574">
            <v>-57848</v>
          </cell>
          <cell r="AR574">
            <v>-57848</v>
          </cell>
          <cell r="AV574">
            <v>-133115.70833333334</v>
          </cell>
          <cell r="AZ574">
            <v>-253544.04166666666</v>
          </cell>
        </row>
        <row r="575">
          <cell r="Q575">
            <v>57848</v>
          </cell>
          <cell r="S575">
            <v>57848</v>
          </cell>
          <cell r="U575">
            <v>57848</v>
          </cell>
          <cell r="V575">
            <v>57848</v>
          </cell>
          <cell r="W575">
            <v>57848</v>
          </cell>
          <cell r="Y575">
            <v>57848</v>
          </cell>
          <cell r="AA575">
            <v>419133</v>
          </cell>
          <cell r="AJ575">
            <v>57848</v>
          </cell>
          <cell r="AN575">
            <v>57848</v>
          </cell>
          <cell r="AR575">
            <v>57848</v>
          </cell>
          <cell r="AV575">
            <v>133115.70833333334</v>
          </cell>
          <cell r="AZ575">
            <v>253544.04166666666</v>
          </cell>
        </row>
        <row r="576">
          <cell r="Q576">
            <v>-26594047</v>
          </cell>
          <cell r="S576">
            <v>-26594047</v>
          </cell>
          <cell r="U576">
            <v>-26594047</v>
          </cell>
          <cell r="V576">
            <v>-26594047</v>
          </cell>
          <cell r="W576">
            <v>-26594047</v>
          </cell>
          <cell r="Y576">
            <v>-26594047</v>
          </cell>
          <cell r="AA576">
            <v>-27863275</v>
          </cell>
          <cell r="AJ576">
            <v>-26594047</v>
          </cell>
          <cell r="AN576">
            <v>-26594047</v>
          </cell>
          <cell r="AR576">
            <v>-26594047</v>
          </cell>
          <cell r="AV576">
            <v>-26858469.5</v>
          </cell>
          <cell r="AZ576">
            <v>-27484596.625</v>
          </cell>
        </row>
        <row r="577">
          <cell r="Q577">
            <v>26594047</v>
          </cell>
          <cell r="S577">
            <v>26594047</v>
          </cell>
          <cell r="U577">
            <v>26594047</v>
          </cell>
          <cell r="V577">
            <v>26594047</v>
          </cell>
          <cell r="W577">
            <v>26594047</v>
          </cell>
          <cell r="Y577">
            <v>26594047</v>
          </cell>
          <cell r="AA577">
            <v>27863275</v>
          </cell>
          <cell r="AJ577">
            <v>26594047</v>
          </cell>
          <cell r="AN577">
            <v>26594047</v>
          </cell>
          <cell r="AR577">
            <v>26594047</v>
          </cell>
          <cell r="AV577">
            <v>26858469.5</v>
          </cell>
          <cell r="AZ577">
            <v>27484596.625</v>
          </cell>
        </row>
        <row r="578">
          <cell r="Q578">
            <v>1194774</v>
          </cell>
          <cell r="S578">
            <v>1194774</v>
          </cell>
          <cell r="U578">
            <v>1194774</v>
          </cell>
          <cell r="V578">
            <v>1194774</v>
          </cell>
          <cell r="W578">
            <v>1194774</v>
          </cell>
          <cell r="Y578">
            <v>1194774</v>
          </cell>
          <cell r="AA578">
            <v>-502152</v>
          </cell>
          <cell r="AJ578">
            <v>-14094838</v>
          </cell>
          <cell r="AN578">
            <v>-13791872.375</v>
          </cell>
          <cell r="AR578">
            <v>-4639070.083333333</v>
          </cell>
          <cell r="AV578">
            <v>841247.75</v>
          </cell>
          <cell r="AZ578">
            <v>275605.75</v>
          </cell>
        </row>
        <row r="579">
          <cell r="Q579">
            <v>-1194774</v>
          </cell>
          <cell r="S579">
            <v>-1194774</v>
          </cell>
          <cell r="U579">
            <v>-1194774</v>
          </cell>
          <cell r="V579">
            <v>-1194774</v>
          </cell>
          <cell r="W579">
            <v>-1194774</v>
          </cell>
          <cell r="Y579">
            <v>-1194774</v>
          </cell>
          <cell r="AA579">
            <v>502152</v>
          </cell>
          <cell r="AJ579">
            <v>14094838</v>
          </cell>
          <cell r="AN579">
            <v>13791872.375</v>
          </cell>
          <cell r="AR579">
            <v>4639070.083333333</v>
          </cell>
          <cell r="AV579">
            <v>-841247.75</v>
          </cell>
          <cell r="AZ579">
            <v>-275605.75</v>
          </cell>
        </row>
        <row r="580">
          <cell r="Q580">
            <v>0</v>
          </cell>
          <cell r="S580">
            <v>-4567886</v>
          </cell>
          <cell r="U580">
            <v>-7522648</v>
          </cell>
          <cell r="V580">
            <v>-20133402</v>
          </cell>
          <cell r="W580">
            <v>-20856556</v>
          </cell>
          <cell r="Y580">
            <v>-21941616</v>
          </cell>
          <cell r="AA580">
            <v>8683457</v>
          </cell>
          <cell r="AJ580">
            <v>0</v>
          </cell>
          <cell r="AN580">
            <v>-1879460.3333333333</v>
          </cell>
          <cell r="AR580">
            <v>-8472989.75</v>
          </cell>
          <cell r="AV580">
            <v>-6690814.041666667</v>
          </cell>
          <cell r="AZ580">
            <v>5921421.958333333</v>
          </cell>
        </row>
        <row r="581">
          <cell r="Q581">
            <v>0</v>
          </cell>
          <cell r="S581">
            <v>4567886</v>
          </cell>
          <cell r="U581">
            <v>7522648</v>
          </cell>
          <cell r="V581">
            <v>20133402</v>
          </cell>
          <cell r="W581">
            <v>20856556</v>
          </cell>
          <cell r="Y581">
            <v>21941616</v>
          </cell>
          <cell r="AA581">
            <v>-8683457</v>
          </cell>
          <cell r="AJ581">
            <v>0</v>
          </cell>
          <cell r="AN581">
            <v>1879460.3333333333</v>
          </cell>
          <cell r="AR581">
            <v>8472989.75</v>
          </cell>
          <cell r="AV581">
            <v>6690814.041666667</v>
          </cell>
          <cell r="AZ581">
            <v>-5921421.958333333</v>
          </cell>
        </row>
        <row r="582">
          <cell r="AV582">
            <v>0</v>
          </cell>
          <cell r="AZ582">
            <v>7138586.416666667</v>
          </cell>
        </row>
        <row r="583">
          <cell r="Q583">
            <v>2792486.79</v>
          </cell>
          <cell r="S583">
            <v>3009106.83</v>
          </cell>
          <cell r="U583">
            <v>805.99</v>
          </cell>
          <cell r="V583">
            <v>805.99</v>
          </cell>
          <cell r="W583">
            <v>2796.99</v>
          </cell>
          <cell r="Y583">
            <v>0</v>
          </cell>
          <cell r="AA583">
            <v>0</v>
          </cell>
          <cell r="AJ583">
            <v>2310914.8858333332</v>
          </cell>
          <cell r="AN583">
            <v>2194450.7449999996</v>
          </cell>
          <cell r="AR583">
            <v>1452460.1116666666</v>
          </cell>
          <cell r="AV583">
            <v>603239.88291666668</v>
          </cell>
          <cell r="AZ583">
            <v>440.48624999999993</v>
          </cell>
        </row>
        <row r="584">
          <cell r="Q584">
            <v>10984724.220000001</v>
          </cell>
          <cell r="S584">
            <v>10322819.220000001</v>
          </cell>
          <cell r="U584">
            <v>9688027.2200000007</v>
          </cell>
          <cell r="V584">
            <v>9378372.2200000007</v>
          </cell>
          <cell r="W584">
            <v>9076605.2200000007</v>
          </cell>
          <cell r="Y584">
            <v>8497870.2200000007</v>
          </cell>
          <cell r="AA584">
            <v>7942956.2199999997</v>
          </cell>
          <cell r="AJ584">
            <v>13125241.636666669</v>
          </cell>
          <cell r="AN584">
            <v>11704998.928333335</v>
          </cell>
          <cell r="AR584">
            <v>10361692.345000001</v>
          </cell>
          <cell r="AV584">
            <v>9118740.0950000007</v>
          </cell>
          <cell r="AZ584">
            <v>7969242.5116666667</v>
          </cell>
        </row>
        <row r="585">
          <cell r="Q585">
            <v>0</v>
          </cell>
          <cell r="S585">
            <v>0</v>
          </cell>
          <cell r="U585">
            <v>0</v>
          </cell>
          <cell r="V585">
            <v>0</v>
          </cell>
          <cell r="W585">
            <v>0</v>
          </cell>
          <cell r="Y585">
            <v>0</v>
          </cell>
          <cell r="AA585">
            <v>0</v>
          </cell>
          <cell r="AJ585">
            <v>69588.037916666668</v>
          </cell>
          <cell r="AN585">
            <v>29843.587916666671</v>
          </cell>
          <cell r="AR585">
            <v>6447.9112500000001</v>
          </cell>
          <cell r="AV585">
            <v>0</v>
          </cell>
          <cell r="AZ585">
            <v>0</v>
          </cell>
        </row>
        <row r="586">
          <cell r="Q586">
            <v>0</v>
          </cell>
          <cell r="S586">
            <v>0</v>
          </cell>
          <cell r="U586">
            <v>0</v>
          </cell>
          <cell r="V586">
            <v>0</v>
          </cell>
          <cell r="W586">
            <v>0</v>
          </cell>
          <cell r="Y586">
            <v>0</v>
          </cell>
          <cell r="AA586">
            <v>0</v>
          </cell>
          <cell r="AJ586">
            <v>95186.637916666674</v>
          </cell>
          <cell r="AN586">
            <v>40820.147916666661</v>
          </cell>
          <cell r="AR586">
            <v>8818.5512499999986</v>
          </cell>
          <cell r="AV586">
            <v>0</v>
          </cell>
          <cell r="AZ586">
            <v>0</v>
          </cell>
        </row>
        <row r="587">
          <cell r="Q587">
            <v>361671.57</v>
          </cell>
          <cell r="S587">
            <v>444394.07</v>
          </cell>
          <cell r="U587">
            <v>0</v>
          </cell>
          <cell r="V587">
            <v>0</v>
          </cell>
          <cell r="W587">
            <v>0</v>
          </cell>
          <cell r="Y587">
            <v>0</v>
          </cell>
          <cell r="AA587">
            <v>0</v>
          </cell>
          <cell r="AJ587">
            <v>557043.65541666665</v>
          </cell>
          <cell r="AN587">
            <v>482843.92041666666</v>
          </cell>
          <cell r="AR587">
            <v>272944.89666666667</v>
          </cell>
          <cell r="AV587">
            <v>85472.143750000003</v>
          </cell>
          <cell r="AZ587">
            <v>0</v>
          </cell>
        </row>
        <row r="588">
          <cell r="Q588">
            <v>2399031.1800000002</v>
          </cell>
          <cell r="S588">
            <v>2412056.39</v>
          </cell>
          <cell r="U588">
            <v>2532968.7000000002</v>
          </cell>
          <cell r="V588">
            <v>2559629.46</v>
          </cell>
          <cell r="W588">
            <v>2600531.56</v>
          </cell>
          <cell r="Y588">
            <v>2616782.7000000002</v>
          </cell>
          <cell r="AA588">
            <v>2633421.13</v>
          </cell>
          <cell r="AJ588">
            <v>3003112.146666667</v>
          </cell>
          <cell r="AN588">
            <v>2961710.7362499996</v>
          </cell>
          <cell r="AR588">
            <v>2693132.9395833337</v>
          </cell>
          <cell r="AV588">
            <v>2550171.7391666663</v>
          </cell>
          <cell r="AZ588">
            <v>2630558.8412500001</v>
          </cell>
        </row>
        <row r="589">
          <cell r="AV589">
            <v>0</v>
          </cell>
          <cell r="AZ589">
            <v>-7138586.416666667</v>
          </cell>
        </row>
        <row r="590">
          <cell r="AV590">
            <v>0</v>
          </cell>
          <cell r="AZ590">
            <v>0</v>
          </cell>
        </row>
        <row r="591">
          <cell r="AV591">
            <v>0</v>
          </cell>
          <cell r="AZ591">
            <v>0</v>
          </cell>
        </row>
        <row r="592">
          <cell r="AV592">
            <v>0</v>
          </cell>
          <cell r="AZ592">
            <v>0</v>
          </cell>
        </row>
        <row r="593">
          <cell r="AV593">
            <v>0</v>
          </cell>
          <cell r="AZ593">
            <v>0</v>
          </cell>
        </row>
        <row r="594">
          <cell r="Q594">
            <v>250000</v>
          </cell>
          <cell r="S594">
            <v>250000</v>
          </cell>
          <cell r="U594">
            <v>250000</v>
          </cell>
          <cell r="V594">
            <v>250000</v>
          </cell>
          <cell r="W594">
            <v>250000</v>
          </cell>
          <cell r="Y594">
            <v>250000</v>
          </cell>
          <cell r="AA594">
            <v>250000</v>
          </cell>
          <cell r="AJ594">
            <v>679474.97541666671</v>
          </cell>
          <cell r="AN594">
            <v>475534.34250000003</v>
          </cell>
          <cell r="AR594">
            <v>274943.47208333336</v>
          </cell>
          <cell r="AV594">
            <v>250000</v>
          </cell>
          <cell r="AZ594">
            <v>250000</v>
          </cell>
        </row>
        <row r="595">
          <cell r="Q595">
            <v>0</v>
          </cell>
          <cell r="S595">
            <v>0</v>
          </cell>
          <cell r="U595">
            <v>0</v>
          </cell>
          <cell r="V595">
            <v>0</v>
          </cell>
          <cell r="W595">
            <v>0</v>
          </cell>
          <cell r="Y595">
            <v>0</v>
          </cell>
          <cell r="AA595">
            <v>0</v>
          </cell>
          <cell r="AJ595">
            <v>0</v>
          </cell>
          <cell r="AN595">
            <v>0</v>
          </cell>
          <cell r="AR595">
            <v>0</v>
          </cell>
          <cell r="AV595">
            <v>0</v>
          </cell>
          <cell r="AZ595">
            <v>0</v>
          </cell>
        </row>
        <row r="596">
          <cell r="Q596">
            <v>1896127.3</v>
          </cell>
          <cell r="S596">
            <v>1916260.1</v>
          </cell>
          <cell r="U596">
            <v>1921992.2</v>
          </cell>
          <cell r="V596">
            <v>1925659.45</v>
          </cell>
          <cell r="W596">
            <v>1934984.95</v>
          </cell>
          <cell r="Y596">
            <v>1959420.6</v>
          </cell>
          <cell r="AA596">
            <v>1966668.1</v>
          </cell>
          <cell r="AJ596">
            <v>803317.66208333336</v>
          </cell>
          <cell r="AN596">
            <v>1226740.1287499999</v>
          </cell>
          <cell r="AR596">
            <v>1655894.4958333329</v>
          </cell>
          <cell r="AV596">
            <v>1939262.3583333334</v>
          </cell>
          <cell r="AZ596">
            <v>1963709.0625</v>
          </cell>
        </row>
        <row r="597">
          <cell r="AA597">
            <v>65340.84</v>
          </cell>
          <cell r="AR597">
            <v>0</v>
          </cell>
          <cell r="AV597">
            <v>21352.227083333331</v>
          </cell>
          <cell r="AZ597">
            <v>61456.828750000008</v>
          </cell>
        </row>
        <row r="598">
          <cell r="Q598">
            <v>41353.35</v>
          </cell>
          <cell r="S598">
            <v>41353.35</v>
          </cell>
          <cell r="U598">
            <v>47948.47</v>
          </cell>
          <cell r="V598">
            <v>47948.47</v>
          </cell>
          <cell r="W598">
            <v>47948.47</v>
          </cell>
          <cell r="Y598">
            <v>79591.59</v>
          </cell>
          <cell r="AA598">
            <v>79591.59</v>
          </cell>
          <cell r="AJ598">
            <v>53582.486249999994</v>
          </cell>
          <cell r="AN598">
            <v>49256.494583333319</v>
          </cell>
          <cell r="AR598">
            <v>50090.158749999995</v>
          </cell>
          <cell r="AV598">
            <v>61327.619999999995</v>
          </cell>
          <cell r="AZ598">
            <v>73324.16333333333</v>
          </cell>
        </row>
        <row r="599">
          <cell r="Q599">
            <v>0</v>
          </cell>
          <cell r="S599">
            <v>0</v>
          </cell>
          <cell r="U599">
            <v>0</v>
          </cell>
          <cell r="V599">
            <v>0</v>
          </cell>
          <cell r="W599">
            <v>0</v>
          </cell>
          <cell r="Y599">
            <v>0</v>
          </cell>
          <cell r="AA599">
            <v>0</v>
          </cell>
          <cell r="AJ599">
            <v>0</v>
          </cell>
          <cell r="AN599">
            <v>0</v>
          </cell>
          <cell r="AR599">
            <v>0</v>
          </cell>
          <cell r="AV599">
            <v>0</v>
          </cell>
          <cell r="AZ599">
            <v>0</v>
          </cell>
        </row>
        <row r="600">
          <cell r="Q600">
            <v>0</v>
          </cell>
          <cell r="S600">
            <v>0</v>
          </cell>
          <cell r="U600">
            <v>0</v>
          </cell>
          <cell r="V600">
            <v>0</v>
          </cell>
          <cell r="W600">
            <v>0</v>
          </cell>
          <cell r="Y600">
            <v>0</v>
          </cell>
          <cell r="AA600">
            <v>0</v>
          </cell>
          <cell r="AJ600">
            <v>0</v>
          </cell>
          <cell r="AN600">
            <v>0</v>
          </cell>
          <cell r="AR600">
            <v>0</v>
          </cell>
          <cell r="AV600">
            <v>0</v>
          </cell>
          <cell r="AZ600">
            <v>0</v>
          </cell>
        </row>
        <row r="601">
          <cell r="AV601">
            <v>4272.7029166666662</v>
          </cell>
          <cell r="AZ601">
            <v>35321.357499999998</v>
          </cell>
        </row>
        <row r="602">
          <cell r="Q602">
            <v>0</v>
          </cell>
          <cell r="S602">
            <v>0</v>
          </cell>
          <cell r="U602">
            <v>0</v>
          </cell>
          <cell r="V602">
            <v>0</v>
          </cell>
          <cell r="W602">
            <v>0</v>
          </cell>
          <cell r="Y602">
            <v>0</v>
          </cell>
          <cell r="AA602">
            <v>132.38999999999999</v>
          </cell>
          <cell r="AJ602">
            <v>0</v>
          </cell>
          <cell r="AN602">
            <v>0</v>
          </cell>
          <cell r="AR602">
            <v>0</v>
          </cell>
          <cell r="AV602">
            <v>3882.6679166666668</v>
          </cell>
          <cell r="AZ602">
            <v>34415.471666666672</v>
          </cell>
        </row>
        <row r="603">
          <cell r="Q603">
            <v>10000</v>
          </cell>
          <cell r="S603">
            <v>10000</v>
          </cell>
          <cell r="U603">
            <v>10000</v>
          </cell>
          <cell r="V603">
            <v>10000</v>
          </cell>
          <cell r="W603">
            <v>10000</v>
          </cell>
          <cell r="Y603">
            <v>10000</v>
          </cell>
          <cell r="AA603">
            <v>10000</v>
          </cell>
          <cell r="AJ603">
            <v>10000</v>
          </cell>
          <cell r="AN603">
            <v>10000</v>
          </cell>
          <cell r="AR603">
            <v>10000</v>
          </cell>
          <cell r="AV603">
            <v>10000</v>
          </cell>
          <cell r="AZ603">
            <v>10000</v>
          </cell>
        </row>
        <row r="604">
          <cell r="Q604">
            <v>0</v>
          </cell>
          <cell r="S604">
            <v>0</v>
          </cell>
          <cell r="U604">
            <v>0</v>
          </cell>
          <cell r="V604">
            <v>0</v>
          </cell>
          <cell r="W604">
            <v>0</v>
          </cell>
          <cell r="Y604">
            <v>0</v>
          </cell>
          <cell r="AA604">
            <v>0</v>
          </cell>
          <cell r="AJ604">
            <v>0</v>
          </cell>
          <cell r="AN604">
            <v>0</v>
          </cell>
          <cell r="AR604">
            <v>0</v>
          </cell>
          <cell r="AV604">
            <v>0</v>
          </cell>
          <cell r="AZ604">
            <v>0</v>
          </cell>
        </row>
        <row r="605">
          <cell r="Q605">
            <v>0</v>
          </cell>
          <cell r="S605">
            <v>0</v>
          </cell>
          <cell r="U605">
            <v>0</v>
          </cell>
          <cell r="V605">
            <v>0</v>
          </cell>
          <cell r="W605">
            <v>0</v>
          </cell>
          <cell r="Y605">
            <v>0</v>
          </cell>
          <cell r="AA605">
            <v>0</v>
          </cell>
          <cell r="AJ605">
            <v>0</v>
          </cell>
          <cell r="AN605">
            <v>0</v>
          </cell>
          <cell r="AR605">
            <v>0</v>
          </cell>
          <cell r="AV605">
            <v>0</v>
          </cell>
          <cell r="AZ605">
            <v>0</v>
          </cell>
        </row>
        <row r="606">
          <cell r="Q606">
            <v>22528.37</v>
          </cell>
          <cell r="S606">
            <v>22528.37</v>
          </cell>
          <cell r="U606">
            <v>22528.37</v>
          </cell>
          <cell r="V606">
            <v>27750.32</v>
          </cell>
          <cell r="W606">
            <v>28377.82</v>
          </cell>
          <cell r="Y606">
            <v>41459.18</v>
          </cell>
          <cell r="AA606">
            <v>47611.93</v>
          </cell>
          <cell r="AJ606">
            <v>22528.37</v>
          </cell>
          <cell r="AN606">
            <v>22528.37</v>
          </cell>
          <cell r="AR606">
            <v>25354.527083333334</v>
          </cell>
          <cell r="AV606">
            <v>43921.149166666662</v>
          </cell>
          <cell r="AZ606">
            <v>89751.334166666667</v>
          </cell>
        </row>
        <row r="607">
          <cell r="Q607">
            <v>0</v>
          </cell>
          <cell r="S607">
            <v>0</v>
          </cell>
          <cell r="U607">
            <v>0</v>
          </cell>
          <cell r="V607">
            <v>0</v>
          </cell>
          <cell r="W607">
            <v>0</v>
          </cell>
          <cell r="Y607">
            <v>0</v>
          </cell>
          <cell r="AA607">
            <v>0</v>
          </cell>
          <cell r="AJ607">
            <v>69260.902499999997</v>
          </cell>
          <cell r="AN607">
            <v>7695.6558333333332</v>
          </cell>
          <cell r="AR607">
            <v>0</v>
          </cell>
          <cell r="AV607">
            <v>0</v>
          </cell>
          <cell r="AZ607">
            <v>0</v>
          </cell>
        </row>
        <row r="608">
          <cell r="Q608">
            <v>0</v>
          </cell>
          <cell r="S608">
            <v>0</v>
          </cell>
          <cell r="U608">
            <v>0</v>
          </cell>
          <cell r="V608">
            <v>0</v>
          </cell>
          <cell r="W608">
            <v>0</v>
          </cell>
          <cell r="Y608">
            <v>0</v>
          </cell>
          <cell r="AA608">
            <v>0</v>
          </cell>
          <cell r="AJ608">
            <v>0</v>
          </cell>
          <cell r="AN608">
            <v>0</v>
          </cell>
          <cell r="AR608">
            <v>0</v>
          </cell>
          <cell r="AV608">
            <v>0</v>
          </cell>
          <cell r="AZ608">
            <v>0</v>
          </cell>
        </row>
        <row r="609">
          <cell r="Q609">
            <v>0</v>
          </cell>
          <cell r="S609">
            <v>307.75</v>
          </cell>
          <cell r="U609">
            <v>0</v>
          </cell>
          <cell r="V609">
            <v>0</v>
          </cell>
          <cell r="W609">
            <v>0</v>
          </cell>
          <cell r="Y609">
            <v>0</v>
          </cell>
          <cell r="AA609">
            <v>0</v>
          </cell>
          <cell r="AJ609">
            <v>94785.072916666672</v>
          </cell>
          <cell r="AN609">
            <v>70352.266666666663</v>
          </cell>
          <cell r="AR609">
            <v>37671.707916666666</v>
          </cell>
          <cell r="AV609">
            <v>51.291666666666664</v>
          </cell>
          <cell r="AZ609">
            <v>0</v>
          </cell>
        </row>
        <row r="610">
          <cell r="Q610">
            <v>0</v>
          </cell>
          <cell r="S610">
            <v>0</v>
          </cell>
          <cell r="U610">
            <v>0</v>
          </cell>
          <cell r="V610">
            <v>0</v>
          </cell>
          <cell r="W610">
            <v>0</v>
          </cell>
          <cell r="Y610">
            <v>0</v>
          </cell>
          <cell r="AA610">
            <v>0</v>
          </cell>
          <cell r="AJ610">
            <v>29266.94</v>
          </cell>
          <cell r="AN610">
            <v>22320.942500000001</v>
          </cell>
          <cell r="AR610">
            <v>4598.7512500000003</v>
          </cell>
          <cell r="AV610">
            <v>0</v>
          </cell>
          <cell r="AZ610">
            <v>0</v>
          </cell>
        </row>
        <row r="611">
          <cell r="Q611">
            <v>0</v>
          </cell>
          <cell r="S611">
            <v>0</v>
          </cell>
          <cell r="U611">
            <v>0</v>
          </cell>
          <cell r="V611">
            <v>0</v>
          </cell>
          <cell r="W611">
            <v>0</v>
          </cell>
          <cell r="Y611">
            <v>0</v>
          </cell>
          <cell r="AA611">
            <v>0</v>
          </cell>
          <cell r="AJ611">
            <v>291012.79333333333</v>
          </cell>
          <cell r="AN611">
            <v>291012.79333333333</v>
          </cell>
          <cell r="AR611">
            <v>82679.460000000006</v>
          </cell>
          <cell r="AV611">
            <v>0</v>
          </cell>
          <cell r="AZ611">
            <v>0</v>
          </cell>
        </row>
        <row r="612">
          <cell r="Q612">
            <v>0</v>
          </cell>
          <cell r="S612">
            <v>0</v>
          </cell>
          <cell r="U612">
            <v>0</v>
          </cell>
          <cell r="V612">
            <v>0</v>
          </cell>
          <cell r="W612">
            <v>0</v>
          </cell>
          <cell r="Y612">
            <v>0</v>
          </cell>
          <cell r="AA612">
            <v>0</v>
          </cell>
          <cell r="AJ612">
            <v>182816.48916666667</v>
          </cell>
          <cell r="AN612">
            <v>182816.48916666667</v>
          </cell>
          <cell r="AR612">
            <v>78649.822499999995</v>
          </cell>
          <cell r="AV612">
            <v>0</v>
          </cell>
          <cell r="AZ612">
            <v>0</v>
          </cell>
        </row>
        <row r="613">
          <cell r="Q613">
            <v>0</v>
          </cell>
          <cell r="S613">
            <v>0</v>
          </cell>
          <cell r="U613">
            <v>0</v>
          </cell>
          <cell r="V613">
            <v>0</v>
          </cell>
          <cell r="W613">
            <v>0</v>
          </cell>
          <cell r="Y613">
            <v>0</v>
          </cell>
          <cell r="AA613">
            <v>0</v>
          </cell>
          <cell r="AJ613">
            <v>166595.61666666667</v>
          </cell>
          <cell r="AN613">
            <v>166595.61666666667</v>
          </cell>
          <cell r="AR613">
            <v>62428.950000000004</v>
          </cell>
          <cell r="AV613">
            <v>0</v>
          </cell>
          <cell r="AZ613">
            <v>0</v>
          </cell>
        </row>
        <row r="614">
          <cell r="Q614">
            <v>0</v>
          </cell>
          <cell r="S614">
            <v>0</v>
          </cell>
          <cell r="U614">
            <v>0</v>
          </cell>
          <cell r="V614">
            <v>0</v>
          </cell>
          <cell r="W614">
            <v>0</v>
          </cell>
          <cell r="Y614">
            <v>0</v>
          </cell>
          <cell r="AA614">
            <v>0</v>
          </cell>
          <cell r="AJ614">
            <v>1429.33</v>
          </cell>
          <cell r="AN614">
            <v>1429.33</v>
          </cell>
          <cell r="AR614">
            <v>919.98708333333332</v>
          </cell>
          <cell r="AV614">
            <v>0</v>
          </cell>
          <cell r="AZ614">
            <v>0</v>
          </cell>
        </row>
        <row r="615">
          <cell r="Q615">
            <v>0</v>
          </cell>
          <cell r="S615">
            <v>0</v>
          </cell>
          <cell r="U615">
            <v>0</v>
          </cell>
          <cell r="V615">
            <v>0</v>
          </cell>
          <cell r="W615">
            <v>0</v>
          </cell>
          <cell r="Y615">
            <v>0</v>
          </cell>
          <cell r="AA615">
            <v>0</v>
          </cell>
          <cell r="AJ615">
            <v>1356.405</v>
          </cell>
          <cell r="AN615">
            <v>1356.405</v>
          </cell>
          <cell r="AR615">
            <v>711.90583333333325</v>
          </cell>
          <cell r="AV615">
            <v>0</v>
          </cell>
          <cell r="AZ615">
            <v>0</v>
          </cell>
        </row>
        <row r="616">
          <cell r="Q616">
            <v>0</v>
          </cell>
          <cell r="S616">
            <v>0</v>
          </cell>
          <cell r="U616">
            <v>0</v>
          </cell>
          <cell r="V616">
            <v>0</v>
          </cell>
          <cell r="W616">
            <v>0</v>
          </cell>
          <cell r="Y616">
            <v>0</v>
          </cell>
          <cell r="AA616">
            <v>0</v>
          </cell>
          <cell r="AJ616">
            <v>71.05</v>
          </cell>
          <cell r="AN616">
            <v>71.05</v>
          </cell>
          <cell r="AR616">
            <v>71.05</v>
          </cell>
          <cell r="AV616">
            <v>0</v>
          </cell>
          <cell r="AZ616">
            <v>0</v>
          </cell>
        </row>
        <row r="617">
          <cell r="AV617">
            <v>0</v>
          </cell>
          <cell r="AZ617">
            <v>1786420.0304166665</v>
          </cell>
        </row>
        <row r="618">
          <cell r="AV618">
            <v>0</v>
          </cell>
          <cell r="AZ618">
            <v>190608.47166666668</v>
          </cell>
        </row>
        <row r="619">
          <cell r="Q619">
            <v>15256064.07</v>
          </cell>
          <cell r="S619">
            <v>15256064.07</v>
          </cell>
          <cell r="U619">
            <v>15256064.07</v>
          </cell>
          <cell r="V619">
            <v>15256064.07</v>
          </cell>
          <cell r="W619">
            <v>15256064.07</v>
          </cell>
          <cell r="Y619">
            <v>15256064.07</v>
          </cell>
          <cell r="AA619">
            <v>15256064.07</v>
          </cell>
          <cell r="AJ619">
            <v>15256064.069999995</v>
          </cell>
          <cell r="AN619">
            <v>15256064.069999995</v>
          </cell>
          <cell r="AR619">
            <v>15256064.069999995</v>
          </cell>
          <cell r="AV619">
            <v>15256064.069999995</v>
          </cell>
          <cell r="AZ619">
            <v>15256064.069999995</v>
          </cell>
        </row>
        <row r="620">
          <cell r="Q620">
            <v>248600.26</v>
          </cell>
          <cell r="S620">
            <v>248600.26</v>
          </cell>
          <cell r="U620">
            <v>105443.69</v>
          </cell>
          <cell r="V620">
            <v>105443.69</v>
          </cell>
          <cell r="W620">
            <v>224685.54</v>
          </cell>
          <cell r="Y620">
            <v>224685.54</v>
          </cell>
          <cell r="AA620">
            <v>71758.03</v>
          </cell>
          <cell r="AJ620">
            <v>240916.9708333333</v>
          </cell>
          <cell r="AN620">
            <v>282402.09791666659</v>
          </cell>
          <cell r="AR620">
            <v>239735.0983333333</v>
          </cell>
          <cell r="AV620">
            <v>165014.94583333333</v>
          </cell>
          <cell r="AZ620">
            <v>115154.46416666667</v>
          </cell>
        </row>
        <row r="621">
          <cell r="Q621">
            <v>2873005.76</v>
          </cell>
          <cell r="S621">
            <v>2873221</v>
          </cell>
          <cell r="U621">
            <v>2873005.76</v>
          </cell>
          <cell r="V621">
            <v>2873005.76</v>
          </cell>
          <cell r="W621">
            <v>2873005.76</v>
          </cell>
          <cell r="Y621">
            <v>2873005.76</v>
          </cell>
          <cell r="AA621">
            <v>2873005.76</v>
          </cell>
          <cell r="AJ621">
            <v>2873005.7599999993</v>
          </cell>
          <cell r="AN621">
            <v>2873023.6966666658</v>
          </cell>
          <cell r="AR621">
            <v>2873023.6966666654</v>
          </cell>
          <cell r="AV621">
            <v>2873026.7399999988</v>
          </cell>
          <cell r="AZ621">
            <v>2873008.8033333328</v>
          </cell>
        </row>
        <row r="622">
          <cell r="Q622">
            <v>-228709.77</v>
          </cell>
          <cell r="S622">
            <v>-228709.77</v>
          </cell>
          <cell r="U622">
            <v>-228709.77</v>
          </cell>
          <cell r="V622">
            <v>-228709.77</v>
          </cell>
          <cell r="W622">
            <v>-228709.77</v>
          </cell>
          <cell r="Y622">
            <v>-228709.77</v>
          </cell>
          <cell r="AA622">
            <v>-228709.77</v>
          </cell>
          <cell r="AJ622">
            <v>-228709.77</v>
          </cell>
          <cell r="AN622">
            <v>-228709.77</v>
          </cell>
          <cell r="AR622">
            <v>-228709.77</v>
          </cell>
          <cell r="AV622">
            <v>-228709.77</v>
          </cell>
          <cell r="AZ622">
            <v>-228709.77</v>
          </cell>
        </row>
        <row r="623">
          <cell r="Q623">
            <v>107024.51</v>
          </cell>
          <cell r="S623">
            <v>107024.51</v>
          </cell>
          <cell r="U623">
            <v>107024.51</v>
          </cell>
          <cell r="V623">
            <v>107024.51</v>
          </cell>
          <cell r="W623">
            <v>107024.51</v>
          </cell>
          <cell r="Y623">
            <v>107024.51</v>
          </cell>
          <cell r="AA623">
            <v>107024.51</v>
          </cell>
          <cell r="AJ623">
            <v>107024.51</v>
          </cell>
          <cell r="AN623">
            <v>107024.51</v>
          </cell>
          <cell r="AR623">
            <v>107024.51</v>
          </cell>
          <cell r="AV623">
            <v>107024.51</v>
          </cell>
          <cell r="AZ623">
            <v>107024.51</v>
          </cell>
        </row>
        <row r="624">
          <cell r="Q624">
            <v>606828.14</v>
          </cell>
          <cell r="S624">
            <v>476973.4</v>
          </cell>
          <cell r="U624">
            <v>476973.4</v>
          </cell>
          <cell r="V624">
            <v>477118.4</v>
          </cell>
          <cell r="W624">
            <v>477118.4</v>
          </cell>
          <cell r="Y624">
            <v>477118.4</v>
          </cell>
          <cell r="AA624">
            <v>477118.4</v>
          </cell>
          <cell r="AJ624">
            <v>834031.73041666672</v>
          </cell>
          <cell r="AN624">
            <v>577936.84666666668</v>
          </cell>
          <cell r="AR624">
            <v>535010.23083333333</v>
          </cell>
          <cell r="AV624">
            <v>493490.6791666667</v>
          </cell>
          <cell r="AZ624">
            <v>481950.54083333327</v>
          </cell>
        </row>
        <row r="625">
          <cell r="Q625">
            <v>622708.99</v>
          </cell>
          <cell r="S625">
            <v>622708.99</v>
          </cell>
          <cell r="U625">
            <v>670326.37</v>
          </cell>
          <cell r="V625">
            <v>670326.37</v>
          </cell>
          <cell r="W625">
            <v>583715.23</v>
          </cell>
          <cell r="Y625">
            <v>670326.37</v>
          </cell>
          <cell r="AA625">
            <v>670326.37</v>
          </cell>
          <cell r="AJ625">
            <v>702314.94041666668</v>
          </cell>
          <cell r="AN625">
            <v>624490.14166666672</v>
          </cell>
          <cell r="AR625">
            <v>633401.53500000015</v>
          </cell>
          <cell r="AV625">
            <v>649220.37249999994</v>
          </cell>
          <cell r="AZ625">
            <v>663322.08375000011</v>
          </cell>
        </row>
        <row r="626">
          <cell r="Q626">
            <v>6389352.1399999997</v>
          </cell>
          <cell r="S626">
            <v>6511070.3300000001</v>
          </cell>
          <cell r="U626">
            <v>0</v>
          </cell>
          <cell r="V626">
            <v>0</v>
          </cell>
          <cell r="W626">
            <v>0</v>
          </cell>
          <cell r="Y626">
            <v>0</v>
          </cell>
          <cell r="AA626">
            <v>0</v>
          </cell>
          <cell r="AJ626">
            <v>6268351.3708333327</v>
          </cell>
          <cell r="AN626">
            <v>5598974.0558333332</v>
          </cell>
          <cell r="AR626">
            <v>3484281.2983333338</v>
          </cell>
          <cell r="AV626">
            <v>1342389.46</v>
          </cell>
          <cell r="AZ626">
            <v>0</v>
          </cell>
        </row>
        <row r="627">
          <cell r="AA627">
            <v>2016.87</v>
          </cell>
          <cell r="AR627">
            <v>0</v>
          </cell>
          <cell r="AV627">
            <v>-8191.7195833333344</v>
          </cell>
          <cell r="AZ627">
            <v>-64794.248333333344</v>
          </cell>
        </row>
        <row r="628">
          <cell r="AV628">
            <v>118558.13916666666</v>
          </cell>
          <cell r="AZ628">
            <v>1129818.5979166667</v>
          </cell>
        </row>
        <row r="629">
          <cell r="Q629">
            <v>0</v>
          </cell>
          <cell r="S629">
            <v>0</v>
          </cell>
          <cell r="U629">
            <v>0</v>
          </cell>
          <cell r="V629">
            <v>0</v>
          </cell>
          <cell r="W629">
            <v>0</v>
          </cell>
          <cell r="Y629">
            <v>0</v>
          </cell>
          <cell r="AA629">
            <v>0</v>
          </cell>
          <cell r="AJ629">
            <v>0</v>
          </cell>
          <cell r="AN629">
            <v>0</v>
          </cell>
          <cell r="AR629">
            <v>0</v>
          </cell>
          <cell r="AV629">
            <v>0</v>
          </cell>
          <cell r="AZ629">
            <v>0</v>
          </cell>
        </row>
        <row r="630">
          <cell r="Q630">
            <v>0</v>
          </cell>
          <cell r="S630">
            <v>0</v>
          </cell>
          <cell r="U630">
            <v>0</v>
          </cell>
          <cell r="V630">
            <v>0</v>
          </cell>
          <cell r="W630">
            <v>0</v>
          </cell>
          <cell r="Y630">
            <v>0</v>
          </cell>
          <cell r="AA630">
            <v>0</v>
          </cell>
          <cell r="AJ630">
            <v>0</v>
          </cell>
          <cell r="AN630">
            <v>0</v>
          </cell>
          <cell r="AR630">
            <v>0</v>
          </cell>
          <cell r="AV630">
            <v>0</v>
          </cell>
          <cell r="AZ630">
            <v>0</v>
          </cell>
        </row>
        <row r="631">
          <cell r="Q631">
            <v>243623.22</v>
          </cell>
          <cell r="S631">
            <v>243909.47</v>
          </cell>
          <cell r="U631">
            <v>246125.47</v>
          </cell>
          <cell r="V631">
            <v>248069.82</v>
          </cell>
          <cell r="W631">
            <v>249978.82</v>
          </cell>
          <cell r="Y631">
            <v>252632.07</v>
          </cell>
          <cell r="AA631">
            <v>273725.09999999998</v>
          </cell>
          <cell r="AJ631">
            <v>228492.1575</v>
          </cell>
          <cell r="AN631">
            <v>236908.41375000004</v>
          </cell>
          <cell r="AR631">
            <v>244244.29708333334</v>
          </cell>
          <cell r="AV631">
            <v>253581.67833333334</v>
          </cell>
          <cell r="AZ631">
            <v>263464.42666666664</v>
          </cell>
        </row>
        <row r="632">
          <cell r="Q632">
            <v>164972.67000000001</v>
          </cell>
          <cell r="S632">
            <v>166324.26999999999</v>
          </cell>
          <cell r="U632">
            <v>169602.13</v>
          </cell>
          <cell r="V632">
            <v>169602.13</v>
          </cell>
          <cell r="W632">
            <v>169602.13</v>
          </cell>
          <cell r="Y632">
            <v>169602.13</v>
          </cell>
          <cell r="AA632">
            <v>169602.13</v>
          </cell>
          <cell r="AJ632">
            <v>69417.92541666668</v>
          </cell>
          <cell r="AN632">
            <v>110262.69291666667</v>
          </cell>
          <cell r="AR632">
            <v>151376.55374999999</v>
          </cell>
          <cell r="AV632">
            <v>168598.57416666663</v>
          </cell>
          <cell r="AZ632">
            <v>169602.12999999998</v>
          </cell>
        </row>
        <row r="633">
          <cell r="Q633">
            <v>131356.21</v>
          </cell>
          <cell r="S633">
            <v>132002.21</v>
          </cell>
          <cell r="U633">
            <v>133750.43</v>
          </cell>
          <cell r="V633">
            <v>133750.43</v>
          </cell>
          <cell r="W633">
            <v>133750.43</v>
          </cell>
          <cell r="Y633">
            <v>133750.43</v>
          </cell>
          <cell r="AA633">
            <v>133750.43</v>
          </cell>
          <cell r="AJ633">
            <v>70027.196249999994</v>
          </cell>
          <cell r="AN633">
            <v>114038.575</v>
          </cell>
          <cell r="AR633">
            <v>131103.68208333329</v>
          </cell>
          <cell r="AV633">
            <v>133359.30083333331</v>
          </cell>
          <cell r="AZ633">
            <v>133750.42999999996</v>
          </cell>
        </row>
        <row r="634">
          <cell r="Q634">
            <v>43460.19</v>
          </cell>
          <cell r="S634">
            <v>43460.19</v>
          </cell>
          <cell r="U634">
            <v>53995.63</v>
          </cell>
          <cell r="V634">
            <v>76708.63</v>
          </cell>
          <cell r="W634">
            <v>53995.63</v>
          </cell>
          <cell r="Y634">
            <v>53995.63</v>
          </cell>
          <cell r="AA634">
            <v>53995.63</v>
          </cell>
          <cell r="AJ634">
            <v>21202.179583333334</v>
          </cell>
          <cell r="AN634">
            <v>36844.39</v>
          </cell>
          <cell r="AR634">
            <v>49848.967083333329</v>
          </cell>
          <cell r="AV634">
            <v>53693.496666666673</v>
          </cell>
          <cell r="AZ634">
            <v>55917.71333333334</v>
          </cell>
        </row>
        <row r="635">
          <cell r="Q635">
            <v>67987.45</v>
          </cell>
          <cell r="S635">
            <v>67987.45</v>
          </cell>
          <cell r="U635">
            <v>67987.45</v>
          </cell>
          <cell r="V635">
            <v>67987.45</v>
          </cell>
          <cell r="W635">
            <v>67987.45</v>
          </cell>
          <cell r="Y635">
            <v>67987.45</v>
          </cell>
          <cell r="AA635">
            <v>67987.45</v>
          </cell>
          <cell r="AJ635">
            <v>30955.128749999993</v>
          </cell>
          <cell r="AN635">
            <v>53454.549583333319</v>
          </cell>
          <cell r="AR635">
            <v>67321.149583333317</v>
          </cell>
          <cell r="AV635">
            <v>67987.449999999983</v>
          </cell>
          <cell r="AZ635">
            <v>67987.449999999983</v>
          </cell>
        </row>
        <row r="636">
          <cell r="Q636">
            <v>0</v>
          </cell>
          <cell r="S636">
            <v>0</v>
          </cell>
          <cell r="U636">
            <v>0</v>
          </cell>
          <cell r="V636">
            <v>0</v>
          </cell>
          <cell r="W636">
            <v>0</v>
          </cell>
          <cell r="Y636">
            <v>0</v>
          </cell>
          <cell r="AA636">
            <v>0</v>
          </cell>
          <cell r="AJ636">
            <v>99131.195416666669</v>
          </cell>
          <cell r="AN636">
            <v>42511.685416666667</v>
          </cell>
          <cell r="AR636">
            <v>9183.9487500000014</v>
          </cell>
          <cell r="AV636">
            <v>0</v>
          </cell>
          <cell r="AZ636">
            <v>0</v>
          </cell>
        </row>
        <row r="637">
          <cell r="Q637">
            <v>0</v>
          </cell>
          <cell r="S637">
            <v>0</v>
          </cell>
          <cell r="U637">
            <v>0</v>
          </cell>
          <cell r="V637">
            <v>0</v>
          </cell>
          <cell r="W637">
            <v>0</v>
          </cell>
          <cell r="Y637">
            <v>0</v>
          </cell>
          <cell r="AA637">
            <v>0</v>
          </cell>
          <cell r="AJ637">
            <v>44285.447500000002</v>
          </cell>
          <cell r="AN637">
            <v>19022.467500000002</v>
          </cell>
          <cell r="AR637">
            <v>4126.4875000000002</v>
          </cell>
          <cell r="AV637">
            <v>0</v>
          </cell>
          <cell r="AZ637">
            <v>0</v>
          </cell>
        </row>
        <row r="638">
          <cell r="Q638">
            <v>0</v>
          </cell>
          <cell r="S638">
            <v>0</v>
          </cell>
          <cell r="U638">
            <v>0</v>
          </cell>
          <cell r="V638">
            <v>0</v>
          </cell>
          <cell r="W638">
            <v>0</v>
          </cell>
          <cell r="Y638">
            <v>0</v>
          </cell>
          <cell r="AA638">
            <v>0</v>
          </cell>
          <cell r="AJ638">
            <v>0</v>
          </cell>
          <cell r="AN638">
            <v>0</v>
          </cell>
          <cell r="AR638">
            <v>0</v>
          </cell>
          <cell r="AV638">
            <v>0</v>
          </cell>
          <cell r="AZ638">
            <v>0</v>
          </cell>
        </row>
        <row r="639">
          <cell r="Q639">
            <v>0</v>
          </cell>
          <cell r="S639">
            <v>0</v>
          </cell>
          <cell r="U639">
            <v>0</v>
          </cell>
          <cell r="V639">
            <v>0</v>
          </cell>
          <cell r="W639">
            <v>0</v>
          </cell>
          <cell r="Y639">
            <v>0</v>
          </cell>
          <cell r="AA639">
            <v>0</v>
          </cell>
          <cell r="AJ639">
            <v>0</v>
          </cell>
          <cell r="AN639">
            <v>0</v>
          </cell>
          <cell r="AR639">
            <v>0</v>
          </cell>
          <cell r="AV639">
            <v>0</v>
          </cell>
          <cell r="AZ639">
            <v>0</v>
          </cell>
        </row>
        <row r="640">
          <cell r="Q640">
            <v>0</v>
          </cell>
          <cell r="S640">
            <v>0</v>
          </cell>
          <cell r="U640">
            <v>0</v>
          </cell>
          <cell r="V640">
            <v>0</v>
          </cell>
          <cell r="W640">
            <v>0</v>
          </cell>
          <cell r="Y640">
            <v>0</v>
          </cell>
          <cell r="AA640">
            <v>0</v>
          </cell>
          <cell r="AJ640">
            <v>0</v>
          </cell>
          <cell r="AN640">
            <v>0</v>
          </cell>
          <cell r="AR640">
            <v>0</v>
          </cell>
          <cell r="AV640">
            <v>0</v>
          </cell>
          <cell r="AZ640">
            <v>0</v>
          </cell>
        </row>
        <row r="641">
          <cell r="Q641">
            <v>28996607.48</v>
          </cell>
          <cell r="S641">
            <v>31175744.600000001</v>
          </cell>
          <cell r="U641">
            <v>31840701.989999998</v>
          </cell>
          <cell r="V641">
            <v>32877264.059999999</v>
          </cell>
          <cell r="W641">
            <v>34709022.649999999</v>
          </cell>
          <cell r="Y641">
            <v>36865546.710000001</v>
          </cell>
          <cell r="AA641">
            <v>37365081.07</v>
          </cell>
          <cell r="AJ641">
            <v>27024705.377083335</v>
          </cell>
          <cell r="AN641">
            <v>28855289.227500003</v>
          </cell>
          <cell r="AR641">
            <v>31163444.493749995</v>
          </cell>
          <cell r="AV641">
            <v>34275796.369166665</v>
          </cell>
          <cell r="AZ641">
            <v>38093024.953750007</v>
          </cell>
        </row>
        <row r="642">
          <cell r="Q642">
            <v>11795598.32</v>
          </cell>
          <cell r="S642">
            <v>12380769.960000001</v>
          </cell>
          <cell r="U642">
            <v>12553298.99</v>
          </cell>
          <cell r="V642">
            <v>12865515.369999999</v>
          </cell>
          <cell r="W642">
            <v>13455308.98</v>
          </cell>
          <cell r="Y642">
            <v>13991364.380000001</v>
          </cell>
          <cell r="AA642">
            <v>14136150.93</v>
          </cell>
          <cell r="AJ642">
            <v>10417902.688750001</v>
          </cell>
          <cell r="AN642">
            <v>11349300.567083331</v>
          </cell>
          <cell r="AR642">
            <v>12275336.581250003</v>
          </cell>
          <cell r="AV642">
            <v>13313849.650416665</v>
          </cell>
          <cell r="AZ642">
            <v>14602524.35375</v>
          </cell>
        </row>
        <row r="643">
          <cell r="Q643">
            <v>1177238.49</v>
          </cell>
          <cell r="S643">
            <v>1270521.7</v>
          </cell>
          <cell r="U643">
            <v>1308698.96</v>
          </cell>
          <cell r="V643">
            <v>1330794.6399999999</v>
          </cell>
          <cell r="W643">
            <v>1347595.9</v>
          </cell>
          <cell r="Y643">
            <v>1378977.37</v>
          </cell>
          <cell r="AA643">
            <v>1412511.13</v>
          </cell>
          <cell r="AJ643">
            <v>1028278.3708333332</v>
          </cell>
          <cell r="AN643">
            <v>1131851.5383333333</v>
          </cell>
          <cell r="AR643">
            <v>1241586.9641666666</v>
          </cell>
          <cell r="AV643">
            <v>1340410.3154166664</v>
          </cell>
          <cell r="AZ643">
            <v>1412930.6224999998</v>
          </cell>
        </row>
        <row r="644">
          <cell r="Q644">
            <v>589535.80000000005</v>
          </cell>
          <cell r="S644">
            <v>620630.21</v>
          </cell>
          <cell r="U644">
            <v>633355.97</v>
          </cell>
          <cell r="V644">
            <v>640721.19999999995</v>
          </cell>
          <cell r="W644">
            <v>646321.62</v>
          </cell>
          <cell r="Y644">
            <v>656782.11</v>
          </cell>
          <cell r="AA644">
            <v>667960.04</v>
          </cell>
          <cell r="AJ644">
            <v>523188.59583333338</v>
          </cell>
          <cell r="AN644">
            <v>568102.85333333339</v>
          </cell>
          <cell r="AR644">
            <v>610444.09666666668</v>
          </cell>
          <cell r="AV644">
            <v>643926.42458333343</v>
          </cell>
          <cell r="AZ644">
            <v>668099.86625000008</v>
          </cell>
        </row>
        <row r="645">
          <cell r="Y645">
            <v>0</v>
          </cell>
          <cell r="AA645">
            <v>0</v>
          </cell>
          <cell r="AR645">
            <v>0</v>
          </cell>
          <cell r="AV645">
            <v>0</v>
          </cell>
          <cell r="AZ645">
            <v>0</v>
          </cell>
        </row>
        <row r="646">
          <cell r="Q646">
            <v>6761500.9100000001</v>
          </cell>
          <cell r="S646">
            <v>7086098.79</v>
          </cell>
          <cell r="U646">
            <v>7366473.3899999997</v>
          </cell>
          <cell r="V646">
            <v>7602447.1299999999</v>
          </cell>
          <cell r="W646">
            <v>7637615.7000000002</v>
          </cell>
          <cell r="Y646">
            <v>8134168.2000000002</v>
          </cell>
          <cell r="AA646">
            <v>8313929.7300000004</v>
          </cell>
          <cell r="AJ646">
            <v>6137156.083333333</v>
          </cell>
          <cell r="AN646">
            <v>6590292.3233333342</v>
          </cell>
          <cell r="AR646">
            <v>7108833.9962500008</v>
          </cell>
          <cell r="AV646">
            <v>7707937.9437500006</v>
          </cell>
          <cell r="AZ646">
            <v>8365381.0724999988</v>
          </cell>
        </row>
        <row r="647">
          <cell r="Q647">
            <v>3400171.26</v>
          </cell>
          <cell r="S647">
            <v>3508370.55</v>
          </cell>
          <cell r="U647">
            <v>3601828.76</v>
          </cell>
          <cell r="V647">
            <v>3680486.68</v>
          </cell>
          <cell r="W647">
            <v>3692209.54</v>
          </cell>
          <cell r="Y647">
            <v>3857727.04</v>
          </cell>
          <cell r="AA647">
            <v>3917647.56</v>
          </cell>
          <cell r="AJ647">
            <v>3103172.1341666672</v>
          </cell>
          <cell r="AN647">
            <v>3310778.6354166665</v>
          </cell>
          <cell r="AR647">
            <v>3511195.2241666666</v>
          </cell>
          <cell r="AV647">
            <v>3715650.2708333335</v>
          </cell>
          <cell r="AZ647">
            <v>3934797.9758333326</v>
          </cell>
        </row>
        <row r="648">
          <cell r="Y648">
            <v>0</v>
          </cell>
          <cell r="AA648">
            <v>0</v>
          </cell>
          <cell r="AR648">
            <v>0</v>
          </cell>
          <cell r="AV648">
            <v>0</v>
          </cell>
          <cell r="AZ648">
            <v>0</v>
          </cell>
        </row>
        <row r="649">
          <cell r="Q649">
            <v>-36935346.880000003</v>
          </cell>
          <cell r="S649">
            <v>-39532365.090000004</v>
          </cell>
          <cell r="U649">
            <v>-40515874.340000004</v>
          </cell>
          <cell r="V649">
            <v>-41810505.829999998</v>
          </cell>
          <cell r="W649">
            <v>-43694234.25</v>
          </cell>
          <cell r="Y649">
            <v>-46057739.979999997</v>
          </cell>
          <cell r="AA649">
            <v>-47091521.93</v>
          </cell>
          <cell r="AJ649">
            <v>-34190139.831249997</v>
          </cell>
          <cell r="AN649">
            <v>-36577433.089166664</v>
          </cell>
          <cell r="AR649">
            <v>-39500492.44166667</v>
          </cell>
          <cell r="AV649">
            <v>-43287523.289999999</v>
          </cell>
          <cell r="AZ649">
            <v>-47684905.838333331</v>
          </cell>
        </row>
        <row r="650">
          <cell r="Q650">
            <v>-15785305.380000001</v>
          </cell>
          <cell r="S650">
            <v>-16509770.720000001</v>
          </cell>
          <cell r="U650">
            <v>-16788483.719999999</v>
          </cell>
          <cell r="V650">
            <v>-17186723.25</v>
          </cell>
          <cell r="W650">
            <v>-17793840.140000001</v>
          </cell>
          <cell r="Y650">
            <v>-18505873.530000001</v>
          </cell>
          <cell r="AA650">
            <v>-18721758.530000001</v>
          </cell>
          <cell r="AJ650">
            <v>-14044263.418749997</v>
          </cell>
          <cell r="AN650">
            <v>-15228182.05583333</v>
          </cell>
          <cell r="AR650">
            <v>-16396975.902083332</v>
          </cell>
          <cell r="AV650">
            <v>-17673426.345833335</v>
          </cell>
          <cell r="AZ650">
            <v>-19205422.195833333</v>
          </cell>
        </row>
        <row r="651">
          <cell r="Q651">
            <v>15824681.85</v>
          </cell>
          <cell r="S651">
            <v>15854681.85</v>
          </cell>
          <cell r="U651">
            <v>15854681.85</v>
          </cell>
          <cell r="V651">
            <v>15904681.85</v>
          </cell>
          <cell r="W651">
            <v>15904681.85</v>
          </cell>
          <cell r="Y651">
            <v>15904681.85</v>
          </cell>
          <cell r="AA651">
            <v>15904681.85</v>
          </cell>
          <cell r="AJ651">
            <v>15815050.210833332</v>
          </cell>
          <cell r="AN651">
            <v>15832890.18333333</v>
          </cell>
          <cell r="AR651">
            <v>15858015.18333333</v>
          </cell>
          <cell r="AV651">
            <v>15884681.849999996</v>
          </cell>
          <cell r="AZ651">
            <v>15902598.516666664</v>
          </cell>
        </row>
        <row r="652">
          <cell r="Q652">
            <v>-15824681.85</v>
          </cell>
          <cell r="S652">
            <v>-15854681.85</v>
          </cell>
          <cell r="U652">
            <v>-15854681.85</v>
          </cell>
          <cell r="V652">
            <v>-15904681.85</v>
          </cell>
          <cell r="W652">
            <v>-15904681.85</v>
          </cell>
          <cell r="Y652">
            <v>-15904681.85</v>
          </cell>
          <cell r="AA652">
            <v>-15904681.85</v>
          </cell>
          <cell r="AJ652">
            <v>-15813838.334999995</v>
          </cell>
          <cell r="AN652">
            <v>-15832890.18333333</v>
          </cell>
          <cell r="AR652">
            <v>-15858015.18333333</v>
          </cell>
          <cell r="AV652">
            <v>-15884681.849999996</v>
          </cell>
          <cell r="AZ652">
            <v>-15902598.516666664</v>
          </cell>
        </row>
        <row r="653">
          <cell r="Q653">
            <v>1321714</v>
          </cell>
          <cell r="S653">
            <v>1334900</v>
          </cell>
          <cell r="U653">
            <v>1346827</v>
          </cell>
          <cell r="V653">
            <v>1351986</v>
          </cell>
          <cell r="W653">
            <v>1356767</v>
          </cell>
          <cell r="Y653">
            <v>1360807</v>
          </cell>
          <cell r="AA653">
            <v>1253217</v>
          </cell>
          <cell r="AJ653">
            <v>1334596.2916666667</v>
          </cell>
          <cell r="AN653">
            <v>1335393.625</v>
          </cell>
          <cell r="AR653">
            <v>1334274.9166666667</v>
          </cell>
          <cell r="AV653">
            <v>1328817.1666666667</v>
          </cell>
          <cell r="AZ653">
            <v>1302683.25</v>
          </cell>
        </row>
        <row r="654">
          <cell r="Q654">
            <v>4388164</v>
          </cell>
          <cell r="S654">
            <v>4117526.5</v>
          </cell>
          <cell r="U654">
            <v>0</v>
          </cell>
          <cell r="V654">
            <v>0</v>
          </cell>
          <cell r="W654">
            <v>0</v>
          </cell>
          <cell r="Y654">
            <v>0</v>
          </cell>
          <cell r="AA654">
            <v>987093</v>
          </cell>
          <cell r="AJ654">
            <v>1140394.5416666667</v>
          </cell>
          <cell r="AN654">
            <v>1633406.0833333333</v>
          </cell>
          <cell r="AR654">
            <v>1633406.0833333333</v>
          </cell>
          <cell r="AV654">
            <v>1573627.625</v>
          </cell>
          <cell r="AZ654">
            <v>1574517.5</v>
          </cell>
        </row>
        <row r="655">
          <cell r="Q655">
            <v>0</v>
          </cell>
          <cell r="S655">
            <v>0</v>
          </cell>
          <cell r="U655">
            <v>0</v>
          </cell>
          <cell r="V655">
            <v>0</v>
          </cell>
          <cell r="W655">
            <v>0</v>
          </cell>
          <cell r="Y655">
            <v>0</v>
          </cell>
          <cell r="AA655">
            <v>0</v>
          </cell>
          <cell r="AJ655">
            <v>0</v>
          </cell>
          <cell r="AN655">
            <v>0</v>
          </cell>
          <cell r="AR655">
            <v>0</v>
          </cell>
          <cell r="AV655">
            <v>0</v>
          </cell>
          <cell r="AZ655">
            <v>0</v>
          </cell>
        </row>
        <row r="656">
          <cell r="Q656">
            <v>1672916.02</v>
          </cell>
          <cell r="S656">
            <v>1708009.72</v>
          </cell>
          <cell r="U656">
            <v>1882100.58</v>
          </cell>
          <cell r="V656">
            <v>1925475.43</v>
          </cell>
          <cell r="W656">
            <v>1971597.45</v>
          </cell>
          <cell r="Y656">
            <v>2060845.58</v>
          </cell>
          <cell r="AA656">
            <v>2144129.84</v>
          </cell>
          <cell r="AJ656">
            <v>1006717.9483333332</v>
          </cell>
          <cell r="AN656">
            <v>1294514.2483333333</v>
          </cell>
          <cell r="AR656">
            <v>1646785.334583333</v>
          </cell>
          <cell r="AV656">
            <v>1942504.9458333335</v>
          </cell>
          <cell r="AZ656">
            <v>2078455.4333333333</v>
          </cell>
        </row>
        <row r="657">
          <cell r="Q657">
            <v>0</v>
          </cell>
          <cell r="S657">
            <v>29200.33</v>
          </cell>
          <cell r="U657">
            <v>28242.54</v>
          </cell>
          <cell r="V657">
            <v>-12790.73</v>
          </cell>
          <cell r="W657">
            <v>-255445.13</v>
          </cell>
          <cell r="Y657">
            <v>-375510.19</v>
          </cell>
          <cell r="AA657">
            <v>-1004096.5</v>
          </cell>
          <cell r="AJ657">
            <v>22596.765000000003</v>
          </cell>
          <cell r="AN657">
            <v>32653.77416666667</v>
          </cell>
          <cell r="AR657">
            <v>-1880.0399999999961</v>
          </cell>
          <cell r="AV657">
            <v>-287669.88833333337</v>
          </cell>
          <cell r="AZ657">
            <v>-304982.05291666667</v>
          </cell>
        </row>
        <row r="658">
          <cell r="Q658">
            <v>0</v>
          </cell>
          <cell r="S658">
            <v>11620</v>
          </cell>
          <cell r="U658">
            <v>279386.09000000003</v>
          </cell>
          <cell r="V658">
            <v>294484.21000000002</v>
          </cell>
          <cell r="W658">
            <v>185297.27</v>
          </cell>
          <cell r="Y658">
            <v>-22312.98</v>
          </cell>
          <cell r="AA658">
            <v>-347460.01</v>
          </cell>
          <cell r="AJ658">
            <v>76726.552499999976</v>
          </cell>
          <cell r="AN658">
            <v>65958.581250000003</v>
          </cell>
          <cell r="AR658">
            <v>48393.21333333334</v>
          </cell>
          <cell r="AV658">
            <v>30554.569166666664</v>
          </cell>
          <cell r="AZ658">
            <v>77228.807499999995</v>
          </cell>
        </row>
        <row r="659">
          <cell r="Q659">
            <v>0</v>
          </cell>
          <cell r="S659">
            <v>323018.3</v>
          </cell>
          <cell r="U659">
            <v>636175.01</v>
          </cell>
          <cell r="V659">
            <v>822471.18</v>
          </cell>
          <cell r="W659">
            <v>928016.75</v>
          </cell>
          <cell r="Y659">
            <v>1395340.07</v>
          </cell>
          <cell r="AA659">
            <v>1559371.21</v>
          </cell>
          <cell r="AJ659">
            <v>-1213276.2524999999</v>
          </cell>
          <cell r="AN659">
            <v>-944824.02208333334</v>
          </cell>
          <cell r="AR659">
            <v>-152912.8925000001</v>
          </cell>
          <cell r="AV659">
            <v>896828.15750000009</v>
          </cell>
          <cell r="AZ659">
            <v>914567.1925</v>
          </cell>
        </row>
        <row r="660">
          <cell r="Q660">
            <v>0</v>
          </cell>
          <cell r="S660">
            <v>0</v>
          </cell>
          <cell r="U660">
            <v>0</v>
          </cell>
          <cell r="V660">
            <v>0</v>
          </cell>
          <cell r="W660">
            <v>0</v>
          </cell>
          <cell r="Y660">
            <v>0</v>
          </cell>
          <cell r="AA660">
            <v>0</v>
          </cell>
          <cell r="AJ660">
            <v>0</v>
          </cell>
          <cell r="AN660">
            <v>0</v>
          </cell>
          <cell r="AR660">
            <v>0</v>
          </cell>
          <cell r="AV660">
            <v>0</v>
          </cell>
          <cell r="AZ660">
            <v>0</v>
          </cell>
        </row>
        <row r="661">
          <cell r="Q661">
            <v>0</v>
          </cell>
          <cell r="S661">
            <v>0</v>
          </cell>
          <cell r="U661">
            <v>0</v>
          </cell>
          <cell r="V661">
            <v>0</v>
          </cell>
          <cell r="W661">
            <v>0</v>
          </cell>
          <cell r="Y661">
            <v>0</v>
          </cell>
          <cell r="AA661">
            <v>0</v>
          </cell>
          <cell r="AJ661">
            <v>0</v>
          </cell>
          <cell r="AN661">
            <v>0</v>
          </cell>
          <cell r="AR661">
            <v>0</v>
          </cell>
          <cell r="AV661">
            <v>0</v>
          </cell>
          <cell r="AZ661">
            <v>0</v>
          </cell>
        </row>
        <row r="662">
          <cell r="Q662">
            <v>0</v>
          </cell>
          <cell r="S662">
            <v>0</v>
          </cell>
          <cell r="U662">
            <v>0</v>
          </cell>
          <cell r="V662">
            <v>0</v>
          </cell>
          <cell r="W662">
            <v>0</v>
          </cell>
          <cell r="Y662">
            <v>0</v>
          </cell>
          <cell r="AA662">
            <v>0</v>
          </cell>
          <cell r="AJ662">
            <v>0</v>
          </cell>
          <cell r="AN662">
            <v>0</v>
          </cell>
          <cell r="AR662">
            <v>0</v>
          </cell>
          <cell r="AV662">
            <v>0</v>
          </cell>
          <cell r="AZ662">
            <v>0</v>
          </cell>
        </row>
        <row r="663">
          <cell r="Q663">
            <v>0</v>
          </cell>
          <cell r="S663">
            <v>0</v>
          </cell>
          <cell r="U663">
            <v>0</v>
          </cell>
          <cell r="V663">
            <v>0</v>
          </cell>
          <cell r="W663">
            <v>0</v>
          </cell>
          <cell r="Y663">
            <v>0</v>
          </cell>
          <cell r="AA663">
            <v>0</v>
          </cell>
          <cell r="AJ663">
            <v>0</v>
          </cell>
          <cell r="AN663">
            <v>0</v>
          </cell>
          <cell r="AR663">
            <v>0</v>
          </cell>
          <cell r="AV663">
            <v>0</v>
          </cell>
          <cell r="AZ663">
            <v>0</v>
          </cell>
        </row>
        <row r="664">
          <cell r="Q664">
            <v>280246.48</v>
          </cell>
          <cell r="S664">
            <v>0</v>
          </cell>
          <cell r="U664">
            <v>13157.17</v>
          </cell>
          <cell r="V664">
            <v>13157.17</v>
          </cell>
          <cell r="W664">
            <v>300828.67</v>
          </cell>
          <cell r="Y664">
            <v>300828.67</v>
          </cell>
          <cell r="AA664">
            <v>894836.43</v>
          </cell>
          <cell r="AJ664">
            <v>1860530.0891666666</v>
          </cell>
          <cell r="AN664">
            <v>1778381.4054166668</v>
          </cell>
          <cell r="AR664">
            <v>1119515.5804166668</v>
          </cell>
          <cell r="AV664">
            <v>337236.3775</v>
          </cell>
          <cell r="AZ664">
            <v>300560.92125000001</v>
          </cell>
        </row>
        <row r="665">
          <cell r="Q665">
            <v>0</v>
          </cell>
          <cell r="S665">
            <v>0</v>
          </cell>
          <cell r="U665">
            <v>0</v>
          </cell>
          <cell r="V665">
            <v>0</v>
          </cell>
          <cell r="W665">
            <v>0</v>
          </cell>
          <cell r="Y665">
            <v>0</v>
          </cell>
          <cell r="AA665">
            <v>0</v>
          </cell>
          <cell r="AJ665">
            <v>0</v>
          </cell>
          <cell r="AN665">
            <v>0</v>
          </cell>
          <cell r="AR665">
            <v>0</v>
          </cell>
          <cell r="AV665">
            <v>0</v>
          </cell>
          <cell r="AZ665">
            <v>0</v>
          </cell>
        </row>
        <row r="666">
          <cell r="Q666">
            <v>0</v>
          </cell>
          <cell r="S666">
            <v>0</v>
          </cell>
          <cell r="U666">
            <v>0</v>
          </cell>
          <cell r="V666">
            <v>0</v>
          </cell>
          <cell r="W666">
            <v>0</v>
          </cell>
          <cell r="Y666">
            <v>0</v>
          </cell>
          <cell r="AA666">
            <v>0</v>
          </cell>
          <cell r="AJ666">
            <v>0</v>
          </cell>
          <cell r="AN666">
            <v>0</v>
          </cell>
          <cell r="AR666">
            <v>0</v>
          </cell>
          <cell r="AV666">
            <v>0</v>
          </cell>
          <cell r="AZ666">
            <v>0</v>
          </cell>
        </row>
        <row r="667">
          <cell r="Q667">
            <v>0</v>
          </cell>
          <cell r="S667">
            <v>0</v>
          </cell>
          <cell r="U667">
            <v>0</v>
          </cell>
          <cell r="V667">
            <v>0</v>
          </cell>
          <cell r="W667">
            <v>0</v>
          </cell>
          <cell r="Y667">
            <v>0</v>
          </cell>
          <cell r="AA667">
            <v>0</v>
          </cell>
          <cell r="AJ667">
            <v>0</v>
          </cell>
          <cell r="AN667">
            <v>0</v>
          </cell>
          <cell r="AR667">
            <v>0</v>
          </cell>
          <cell r="AV667">
            <v>0</v>
          </cell>
          <cell r="AZ667">
            <v>0</v>
          </cell>
        </row>
        <row r="668">
          <cell r="Q668">
            <v>0</v>
          </cell>
          <cell r="S668">
            <v>0</v>
          </cell>
          <cell r="U668">
            <v>0</v>
          </cell>
          <cell r="V668">
            <v>0</v>
          </cell>
          <cell r="W668">
            <v>0</v>
          </cell>
          <cell r="Y668">
            <v>0</v>
          </cell>
          <cell r="AA668">
            <v>0</v>
          </cell>
          <cell r="AJ668">
            <v>0</v>
          </cell>
          <cell r="AN668">
            <v>0</v>
          </cell>
          <cell r="AR668">
            <v>0</v>
          </cell>
          <cell r="AV668">
            <v>0</v>
          </cell>
          <cell r="AZ668">
            <v>0</v>
          </cell>
        </row>
        <row r="669">
          <cell r="AJ669">
            <v>0</v>
          </cell>
          <cell r="AN669">
            <v>0</v>
          </cell>
          <cell r="AR669">
            <v>0</v>
          </cell>
          <cell r="AV669">
            <v>0</v>
          </cell>
          <cell r="AZ669">
            <v>0</v>
          </cell>
        </row>
        <row r="670">
          <cell r="Q670">
            <v>0</v>
          </cell>
          <cell r="S670">
            <v>0</v>
          </cell>
          <cell r="U670">
            <v>0</v>
          </cell>
          <cell r="V670">
            <v>0</v>
          </cell>
          <cell r="W670">
            <v>0</v>
          </cell>
          <cell r="Y670">
            <v>0</v>
          </cell>
          <cell r="AA670">
            <v>0</v>
          </cell>
          <cell r="AJ670">
            <v>0</v>
          </cell>
          <cell r="AN670">
            <v>0</v>
          </cell>
          <cell r="AR670">
            <v>0</v>
          </cell>
          <cell r="AV670">
            <v>0</v>
          </cell>
          <cell r="AZ670">
            <v>0</v>
          </cell>
        </row>
        <row r="671">
          <cell r="Q671">
            <v>0</v>
          </cell>
          <cell r="S671">
            <v>0</v>
          </cell>
          <cell r="U671">
            <v>0</v>
          </cell>
          <cell r="V671">
            <v>0</v>
          </cell>
          <cell r="W671">
            <v>0</v>
          </cell>
          <cell r="Y671">
            <v>0</v>
          </cell>
          <cell r="AA671">
            <v>0</v>
          </cell>
          <cell r="AJ671">
            <v>0</v>
          </cell>
          <cell r="AN671">
            <v>0</v>
          </cell>
          <cell r="AR671">
            <v>0</v>
          </cell>
          <cell r="AV671">
            <v>0</v>
          </cell>
          <cell r="AZ671">
            <v>0</v>
          </cell>
        </row>
        <row r="672">
          <cell r="Q672">
            <v>0</v>
          </cell>
          <cell r="S672">
            <v>0</v>
          </cell>
          <cell r="U672">
            <v>0</v>
          </cell>
          <cell r="V672">
            <v>0</v>
          </cell>
          <cell r="W672">
            <v>0</v>
          </cell>
          <cell r="Y672">
            <v>0</v>
          </cell>
          <cell r="AA672">
            <v>0</v>
          </cell>
          <cell r="AJ672">
            <v>0</v>
          </cell>
          <cell r="AN672">
            <v>0</v>
          </cell>
          <cell r="AR672">
            <v>0</v>
          </cell>
          <cell r="AV672">
            <v>0</v>
          </cell>
          <cell r="AZ672">
            <v>0</v>
          </cell>
        </row>
        <row r="673">
          <cell r="U673">
            <v>0</v>
          </cell>
          <cell r="V673">
            <v>0</v>
          </cell>
          <cell r="W673">
            <v>0</v>
          </cell>
          <cell r="Y673">
            <v>0</v>
          </cell>
          <cell r="AA673">
            <v>0</v>
          </cell>
          <cell r="AJ673">
            <v>0</v>
          </cell>
          <cell r="AN673">
            <v>0</v>
          </cell>
          <cell r="AR673">
            <v>0</v>
          </cell>
          <cell r="AV673">
            <v>0</v>
          </cell>
          <cell r="AZ673">
            <v>0</v>
          </cell>
        </row>
        <row r="674">
          <cell r="U674">
            <v>0</v>
          </cell>
          <cell r="V674">
            <v>0</v>
          </cell>
          <cell r="W674">
            <v>0</v>
          </cell>
          <cell r="Y674">
            <v>0</v>
          </cell>
          <cell r="AA674">
            <v>0</v>
          </cell>
          <cell r="AJ674">
            <v>0</v>
          </cell>
          <cell r="AN674">
            <v>0</v>
          </cell>
          <cell r="AR674">
            <v>0</v>
          </cell>
          <cell r="AV674">
            <v>0</v>
          </cell>
          <cell r="AZ674">
            <v>0</v>
          </cell>
        </row>
        <row r="675">
          <cell r="Q675">
            <v>0</v>
          </cell>
          <cell r="S675">
            <v>0</v>
          </cell>
          <cell r="U675">
            <v>0</v>
          </cell>
          <cell r="V675">
            <v>0</v>
          </cell>
          <cell r="W675">
            <v>0</v>
          </cell>
          <cell r="Y675">
            <v>0</v>
          </cell>
          <cell r="AA675">
            <v>0</v>
          </cell>
          <cell r="AJ675">
            <v>0</v>
          </cell>
          <cell r="AN675">
            <v>0</v>
          </cell>
          <cell r="AR675">
            <v>0</v>
          </cell>
          <cell r="AV675">
            <v>0</v>
          </cell>
          <cell r="AZ675">
            <v>0</v>
          </cell>
        </row>
        <row r="676">
          <cell r="Q676">
            <v>0</v>
          </cell>
          <cell r="S676">
            <v>0</v>
          </cell>
          <cell r="U676">
            <v>0</v>
          </cell>
          <cell r="V676">
            <v>0</v>
          </cell>
          <cell r="W676">
            <v>0</v>
          </cell>
          <cell r="Y676">
            <v>0</v>
          </cell>
          <cell r="AA676">
            <v>0</v>
          </cell>
          <cell r="AJ676">
            <v>0</v>
          </cell>
          <cell r="AN676">
            <v>0</v>
          </cell>
          <cell r="AR676">
            <v>0</v>
          </cell>
          <cell r="AV676">
            <v>0</v>
          </cell>
          <cell r="AZ676">
            <v>0</v>
          </cell>
        </row>
        <row r="677">
          <cell r="Q677">
            <v>0</v>
          </cell>
          <cell r="S677">
            <v>0</v>
          </cell>
          <cell r="U677">
            <v>0</v>
          </cell>
          <cell r="V677">
            <v>0</v>
          </cell>
          <cell r="W677">
            <v>0</v>
          </cell>
          <cell r="Y677">
            <v>0</v>
          </cell>
          <cell r="AA677">
            <v>0</v>
          </cell>
          <cell r="AJ677">
            <v>0</v>
          </cell>
          <cell r="AN677">
            <v>0</v>
          </cell>
          <cell r="AR677">
            <v>0</v>
          </cell>
          <cell r="AV677">
            <v>0</v>
          </cell>
          <cell r="AZ677">
            <v>0</v>
          </cell>
        </row>
        <row r="678">
          <cell r="Q678">
            <v>0</v>
          </cell>
          <cell r="S678">
            <v>0</v>
          </cell>
          <cell r="U678">
            <v>0</v>
          </cell>
          <cell r="V678">
            <v>0</v>
          </cell>
          <cell r="W678">
            <v>0</v>
          </cell>
          <cell r="Y678">
            <v>0</v>
          </cell>
          <cell r="AA678">
            <v>0</v>
          </cell>
          <cell r="AJ678">
            <v>0</v>
          </cell>
          <cell r="AN678">
            <v>0</v>
          </cell>
          <cell r="AR678">
            <v>0</v>
          </cell>
          <cell r="AV678">
            <v>0</v>
          </cell>
          <cell r="AZ678">
            <v>0</v>
          </cell>
        </row>
        <row r="679">
          <cell r="Q679">
            <v>0</v>
          </cell>
          <cell r="S679">
            <v>0</v>
          </cell>
          <cell r="U679">
            <v>0</v>
          </cell>
          <cell r="V679">
            <v>0</v>
          </cell>
          <cell r="W679">
            <v>0</v>
          </cell>
          <cell r="Y679">
            <v>0</v>
          </cell>
          <cell r="AA679">
            <v>0</v>
          </cell>
          <cell r="AJ679">
            <v>0</v>
          </cell>
          <cell r="AN679">
            <v>0</v>
          </cell>
          <cell r="AR679">
            <v>0</v>
          </cell>
          <cell r="AV679">
            <v>0</v>
          </cell>
          <cell r="AZ679">
            <v>0</v>
          </cell>
        </row>
        <row r="680">
          <cell r="AJ680">
            <v>0</v>
          </cell>
          <cell r="AN680">
            <v>0</v>
          </cell>
          <cell r="AR680">
            <v>0</v>
          </cell>
          <cell r="AV680">
            <v>0</v>
          </cell>
          <cell r="AZ680">
            <v>0</v>
          </cell>
        </row>
        <row r="681">
          <cell r="V681">
            <v>0</v>
          </cell>
          <cell r="W681">
            <v>0</v>
          </cell>
          <cell r="Y681">
            <v>0</v>
          </cell>
          <cell r="AA681">
            <v>0</v>
          </cell>
          <cell r="AJ681">
            <v>0</v>
          </cell>
          <cell r="AN681">
            <v>0</v>
          </cell>
          <cell r="AR681">
            <v>0</v>
          </cell>
          <cell r="AV681">
            <v>0</v>
          </cell>
          <cell r="AZ681">
            <v>0</v>
          </cell>
        </row>
        <row r="682">
          <cell r="Q682">
            <v>0</v>
          </cell>
          <cell r="S682">
            <v>0</v>
          </cell>
          <cell r="U682">
            <v>0</v>
          </cell>
          <cell r="V682">
            <v>0</v>
          </cell>
          <cell r="W682">
            <v>0</v>
          </cell>
          <cell r="Y682">
            <v>0</v>
          </cell>
          <cell r="AA682">
            <v>0</v>
          </cell>
          <cell r="AJ682">
            <v>0</v>
          </cell>
          <cell r="AN682">
            <v>0</v>
          </cell>
          <cell r="AR682">
            <v>0</v>
          </cell>
          <cell r="AV682">
            <v>0</v>
          </cell>
          <cell r="AZ682">
            <v>0</v>
          </cell>
        </row>
        <row r="683">
          <cell r="Q683">
            <v>0</v>
          </cell>
          <cell r="S683">
            <v>0</v>
          </cell>
          <cell r="U683">
            <v>0</v>
          </cell>
          <cell r="V683">
            <v>0</v>
          </cell>
          <cell r="W683">
            <v>0</v>
          </cell>
          <cell r="Y683">
            <v>0</v>
          </cell>
          <cell r="AA683">
            <v>0</v>
          </cell>
          <cell r="AJ683">
            <v>0</v>
          </cell>
          <cell r="AN683">
            <v>0</v>
          </cell>
          <cell r="AR683">
            <v>0</v>
          </cell>
          <cell r="AV683">
            <v>0</v>
          </cell>
          <cell r="AZ683">
            <v>0</v>
          </cell>
        </row>
        <row r="684">
          <cell r="U684">
            <v>0</v>
          </cell>
          <cell r="V684">
            <v>0</v>
          </cell>
          <cell r="W684">
            <v>0</v>
          </cell>
          <cell r="Y684">
            <v>0</v>
          </cell>
          <cell r="AA684">
            <v>0</v>
          </cell>
          <cell r="AJ684">
            <v>0</v>
          </cell>
          <cell r="AN684">
            <v>-8.3333333333333339E-4</v>
          </cell>
          <cell r="AR684">
            <v>-8.3333333333333339E-4</v>
          </cell>
          <cell r="AV684">
            <v>-8.3333333333333339E-4</v>
          </cell>
          <cell r="AZ684">
            <v>0</v>
          </cell>
        </row>
        <row r="685">
          <cell r="U685">
            <v>0</v>
          </cell>
          <cell r="V685">
            <v>0</v>
          </cell>
          <cell r="W685">
            <v>0</v>
          </cell>
          <cell r="Y685">
            <v>0</v>
          </cell>
          <cell r="AA685">
            <v>0</v>
          </cell>
          <cell r="AJ685">
            <v>0</v>
          </cell>
          <cell r="AN685">
            <v>0</v>
          </cell>
          <cell r="AR685">
            <v>0</v>
          </cell>
          <cell r="AV685">
            <v>0</v>
          </cell>
          <cell r="AZ685">
            <v>0</v>
          </cell>
        </row>
        <row r="686">
          <cell r="AJ686">
            <v>0</v>
          </cell>
          <cell r="AN686">
            <v>0</v>
          </cell>
          <cell r="AR686">
            <v>0</v>
          </cell>
          <cell r="AV686">
            <v>0</v>
          </cell>
          <cell r="AZ686">
            <v>0</v>
          </cell>
        </row>
        <row r="687">
          <cell r="U687">
            <v>0</v>
          </cell>
          <cell r="V687">
            <v>0</v>
          </cell>
          <cell r="W687">
            <v>0</v>
          </cell>
          <cell r="Y687">
            <v>0</v>
          </cell>
          <cell r="AA687">
            <v>0</v>
          </cell>
          <cell r="AJ687">
            <v>0</v>
          </cell>
          <cell r="AN687">
            <v>0</v>
          </cell>
          <cell r="AR687">
            <v>0</v>
          </cell>
          <cell r="AV687">
            <v>0</v>
          </cell>
          <cell r="AZ687">
            <v>0</v>
          </cell>
        </row>
        <row r="688">
          <cell r="Q688">
            <v>-181737.81</v>
          </cell>
          <cell r="S688">
            <v>-139105.91</v>
          </cell>
          <cell r="U688">
            <v>-115941.8</v>
          </cell>
          <cell r="V688">
            <v>-108141.27</v>
          </cell>
          <cell r="W688">
            <v>-96681.95</v>
          </cell>
          <cell r="Y688">
            <v>-67247.8</v>
          </cell>
          <cell r="AA688">
            <v>165417.44</v>
          </cell>
          <cell r="AJ688">
            <v>-275805.30125000002</v>
          </cell>
          <cell r="AN688">
            <v>-215816.70041666669</v>
          </cell>
          <cell r="AR688">
            <v>-151713.74541666667</v>
          </cell>
          <cell r="AV688">
            <v>-30903.80666666666</v>
          </cell>
          <cell r="AZ688">
            <v>11065.838333333331</v>
          </cell>
        </row>
        <row r="689">
          <cell r="Q689">
            <v>0</v>
          </cell>
          <cell r="S689">
            <v>0</v>
          </cell>
          <cell r="U689">
            <v>0</v>
          </cell>
          <cell r="V689">
            <v>0</v>
          </cell>
          <cell r="W689">
            <v>0</v>
          </cell>
          <cell r="Y689">
            <v>0</v>
          </cell>
          <cell r="AA689">
            <v>0</v>
          </cell>
          <cell r="AJ689">
            <v>0</v>
          </cell>
          <cell r="AN689">
            <v>0</v>
          </cell>
          <cell r="AR689">
            <v>0</v>
          </cell>
          <cell r="AV689">
            <v>0</v>
          </cell>
          <cell r="AZ689">
            <v>0</v>
          </cell>
        </row>
        <row r="690">
          <cell r="Q690">
            <v>-133819.4</v>
          </cell>
          <cell r="S690">
            <v>-138237.42000000001</v>
          </cell>
          <cell r="U690">
            <v>-160852.03</v>
          </cell>
          <cell r="V690">
            <v>-166540.26999999999</v>
          </cell>
          <cell r="W690">
            <v>-166710.67000000001</v>
          </cell>
          <cell r="Y690">
            <v>-167979.4</v>
          </cell>
          <cell r="AA690">
            <v>-178040.23</v>
          </cell>
          <cell r="AJ690">
            <v>-142514.95541666666</v>
          </cell>
          <cell r="AN690">
            <v>-156222.61166666666</v>
          </cell>
          <cell r="AR690">
            <v>-157032.76874999999</v>
          </cell>
          <cell r="AV690">
            <v>-160888.80666666664</v>
          </cell>
          <cell r="AZ690">
            <v>-164889.73916666664</v>
          </cell>
        </row>
        <row r="691">
          <cell r="Q691">
            <v>794520.81</v>
          </cell>
          <cell r="S691">
            <v>905064.48</v>
          </cell>
          <cell r="U691">
            <v>834578.75</v>
          </cell>
          <cell r="V691">
            <v>1080839.53</v>
          </cell>
          <cell r="W691">
            <v>1124580.44</v>
          </cell>
          <cell r="Y691">
            <v>848499.84</v>
          </cell>
          <cell r="AA691">
            <v>1229706.77</v>
          </cell>
          <cell r="AJ691">
            <v>594684.0591666667</v>
          </cell>
          <cell r="AN691">
            <v>706758.59125000006</v>
          </cell>
          <cell r="AR691">
            <v>868891.74208333332</v>
          </cell>
          <cell r="AV691">
            <v>1011369.1666666666</v>
          </cell>
          <cell r="AZ691">
            <v>1048668.5637499997</v>
          </cell>
        </row>
        <row r="692">
          <cell r="Q692">
            <v>0</v>
          </cell>
          <cell r="S692">
            <v>0</v>
          </cell>
          <cell r="U692">
            <v>0</v>
          </cell>
          <cell r="V692">
            <v>0</v>
          </cell>
          <cell r="W692">
            <v>0</v>
          </cell>
          <cell r="Y692">
            <v>0</v>
          </cell>
          <cell r="AA692">
            <v>0</v>
          </cell>
          <cell r="AJ692">
            <v>3585.2754166666668</v>
          </cell>
          <cell r="AN692">
            <v>1378.9520833333333</v>
          </cell>
          <cell r="AR692">
            <v>0</v>
          </cell>
          <cell r="AV692">
            <v>0</v>
          </cell>
          <cell r="AZ692">
            <v>0</v>
          </cell>
        </row>
        <row r="693">
          <cell r="Q693">
            <v>0</v>
          </cell>
          <cell r="S693">
            <v>0</v>
          </cell>
          <cell r="U693">
            <v>0</v>
          </cell>
          <cell r="V693">
            <v>0</v>
          </cell>
          <cell r="W693">
            <v>0</v>
          </cell>
          <cell r="Y693">
            <v>0</v>
          </cell>
          <cell r="AA693">
            <v>0</v>
          </cell>
          <cell r="AJ693">
            <v>0</v>
          </cell>
          <cell r="AN693">
            <v>0</v>
          </cell>
          <cell r="AR693">
            <v>0</v>
          </cell>
          <cell r="AV693">
            <v>0</v>
          </cell>
          <cell r="AZ693">
            <v>0</v>
          </cell>
        </row>
        <row r="694">
          <cell r="Q694">
            <v>1782908.49</v>
          </cell>
          <cell r="S694">
            <v>1654394.68</v>
          </cell>
          <cell r="U694">
            <v>1436041.32</v>
          </cell>
          <cell r="V694">
            <v>1460434.22</v>
          </cell>
          <cell r="W694">
            <v>1763383.43</v>
          </cell>
          <cell r="Y694">
            <v>1874577.11</v>
          </cell>
          <cell r="AA694">
            <v>2033020.38</v>
          </cell>
          <cell r="AJ694">
            <v>1313566.2558333336</v>
          </cell>
          <cell r="AN694">
            <v>1468877.4891666668</v>
          </cell>
          <cell r="AR694">
            <v>1558324.3629166668</v>
          </cell>
          <cell r="AV694">
            <v>1689320.79375</v>
          </cell>
          <cell r="AZ694">
            <v>1787288.6450000003</v>
          </cell>
        </row>
        <row r="695">
          <cell r="Q695">
            <v>0</v>
          </cell>
          <cell r="S695">
            <v>0</v>
          </cell>
          <cell r="U695">
            <v>0</v>
          </cell>
          <cell r="V695">
            <v>31.38</v>
          </cell>
          <cell r="W695">
            <v>35.159999999999997</v>
          </cell>
          <cell r="Y695">
            <v>96.73</v>
          </cell>
          <cell r="AA695">
            <v>112.28</v>
          </cell>
          <cell r="AJ695">
            <v>62.30916666666667</v>
          </cell>
          <cell r="AN695">
            <v>62.30916666666667</v>
          </cell>
          <cell r="AR695">
            <v>66.192083333333343</v>
          </cell>
          <cell r="AV695">
            <v>47.966666666666669</v>
          </cell>
          <cell r="AZ695">
            <v>47.966666666666669</v>
          </cell>
        </row>
        <row r="696">
          <cell r="Q696">
            <v>0</v>
          </cell>
          <cell r="S696">
            <v>0</v>
          </cell>
          <cell r="U696">
            <v>0</v>
          </cell>
          <cell r="V696">
            <v>0</v>
          </cell>
          <cell r="W696">
            <v>0</v>
          </cell>
          <cell r="Y696">
            <v>0</v>
          </cell>
          <cell r="AA696">
            <v>0</v>
          </cell>
          <cell r="AJ696">
            <v>0</v>
          </cell>
          <cell r="AN696">
            <v>0</v>
          </cell>
          <cell r="AR696">
            <v>0</v>
          </cell>
          <cell r="AV696">
            <v>0</v>
          </cell>
          <cell r="AZ696">
            <v>0</v>
          </cell>
        </row>
        <row r="697">
          <cell r="Q697">
            <v>592135.01</v>
          </cell>
          <cell r="S697">
            <v>602375.77</v>
          </cell>
          <cell r="U697">
            <v>637567.55000000005</v>
          </cell>
          <cell r="V697">
            <v>637567.55000000005</v>
          </cell>
          <cell r="W697">
            <v>643221.56999999995</v>
          </cell>
          <cell r="Y697">
            <v>654510.18000000005</v>
          </cell>
          <cell r="AA697">
            <v>665123.59</v>
          </cell>
          <cell r="AJ697">
            <v>460101.34749999997</v>
          </cell>
          <cell r="AN697">
            <v>545784.68125000002</v>
          </cell>
          <cell r="AR697">
            <v>604014.24916666665</v>
          </cell>
          <cell r="AV697">
            <v>640200.6316666666</v>
          </cell>
          <cell r="AZ697">
            <v>657144.29749999999</v>
          </cell>
        </row>
        <row r="698">
          <cell r="Q698">
            <v>0</v>
          </cell>
          <cell r="S698">
            <v>0</v>
          </cell>
          <cell r="U698">
            <v>0</v>
          </cell>
          <cell r="V698">
            <v>0</v>
          </cell>
          <cell r="W698">
            <v>0</v>
          </cell>
          <cell r="Y698">
            <v>0</v>
          </cell>
          <cell r="AA698">
            <v>0</v>
          </cell>
          <cell r="AJ698">
            <v>0</v>
          </cell>
          <cell r="AN698">
            <v>0</v>
          </cell>
          <cell r="AR698">
            <v>0</v>
          </cell>
          <cell r="AV698">
            <v>0</v>
          </cell>
          <cell r="AZ698">
            <v>0</v>
          </cell>
        </row>
        <row r="699">
          <cell r="Q699">
            <v>8751.11</v>
          </cell>
          <cell r="S699">
            <v>9139.67</v>
          </cell>
          <cell r="U699">
            <v>9377.3700000000008</v>
          </cell>
          <cell r="V699">
            <v>8989.4699999999993</v>
          </cell>
          <cell r="W699">
            <v>8827.93</v>
          </cell>
          <cell r="Y699">
            <v>9165.18</v>
          </cell>
          <cell r="AA699">
            <v>10515.9</v>
          </cell>
          <cell r="AJ699">
            <v>7810.3962500000007</v>
          </cell>
          <cell r="AN699">
            <v>7878.9070833333326</v>
          </cell>
          <cell r="AR699">
            <v>8963.5249999999996</v>
          </cell>
          <cell r="AV699">
            <v>8996.7762500000008</v>
          </cell>
          <cell r="AZ699">
            <v>8859.9125000000004</v>
          </cell>
        </row>
        <row r="700">
          <cell r="Q700">
            <v>0</v>
          </cell>
          <cell r="S700">
            <v>0</v>
          </cell>
          <cell r="U700">
            <v>0</v>
          </cell>
          <cell r="V700">
            <v>0</v>
          </cell>
          <cell r="W700">
            <v>0</v>
          </cell>
          <cell r="Y700">
            <v>0</v>
          </cell>
          <cell r="AA700">
            <v>0</v>
          </cell>
          <cell r="AJ700">
            <v>0</v>
          </cell>
          <cell r="AN700">
            <v>0</v>
          </cell>
          <cell r="AR700">
            <v>0</v>
          </cell>
          <cell r="AV700">
            <v>0</v>
          </cell>
          <cell r="AZ700">
            <v>0</v>
          </cell>
        </row>
        <row r="701">
          <cell r="Q701">
            <v>0</v>
          </cell>
          <cell r="S701">
            <v>0</v>
          </cell>
          <cell r="U701">
            <v>0</v>
          </cell>
          <cell r="V701">
            <v>0</v>
          </cell>
          <cell r="W701">
            <v>0</v>
          </cell>
          <cell r="Y701">
            <v>0</v>
          </cell>
          <cell r="AA701">
            <v>0</v>
          </cell>
          <cell r="AJ701">
            <v>0</v>
          </cell>
          <cell r="AN701">
            <v>0</v>
          </cell>
          <cell r="AR701">
            <v>0</v>
          </cell>
          <cell r="AV701">
            <v>0</v>
          </cell>
          <cell r="AZ701">
            <v>0</v>
          </cell>
        </row>
        <row r="702">
          <cell r="Q702">
            <v>0</v>
          </cell>
          <cell r="S702">
            <v>0</v>
          </cell>
          <cell r="U702">
            <v>0</v>
          </cell>
          <cell r="V702">
            <v>0</v>
          </cell>
          <cell r="W702">
            <v>0</v>
          </cell>
          <cell r="Y702">
            <v>0</v>
          </cell>
          <cell r="AA702">
            <v>0</v>
          </cell>
          <cell r="AJ702">
            <v>985.87250000000006</v>
          </cell>
          <cell r="AN702">
            <v>31.891666666666666</v>
          </cell>
          <cell r="AR702">
            <v>10.554583333333332</v>
          </cell>
          <cell r="AV702">
            <v>0</v>
          </cell>
          <cell r="AZ702">
            <v>0</v>
          </cell>
        </row>
        <row r="703">
          <cell r="Q703">
            <v>0</v>
          </cell>
          <cell r="S703">
            <v>295.95999999999998</v>
          </cell>
          <cell r="U703">
            <v>480.76</v>
          </cell>
          <cell r="V703">
            <v>667.77</v>
          </cell>
          <cell r="W703">
            <v>704.77</v>
          </cell>
          <cell r="Y703">
            <v>805.6</v>
          </cell>
          <cell r="AA703">
            <v>1187.45</v>
          </cell>
          <cell r="AJ703">
            <v>1227.8641666666665</v>
          </cell>
          <cell r="AN703">
            <v>1147.9595833333333</v>
          </cell>
          <cell r="AR703">
            <v>975.76749999999993</v>
          </cell>
          <cell r="AV703">
            <v>738.89666666666665</v>
          </cell>
          <cell r="AZ703">
            <v>928.01458333333323</v>
          </cell>
        </row>
        <row r="704">
          <cell r="Q704">
            <v>0</v>
          </cell>
          <cell r="S704">
            <v>0</v>
          </cell>
          <cell r="U704">
            <v>0</v>
          </cell>
          <cell r="V704">
            <v>0</v>
          </cell>
          <cell r="W704">
            <v>0</v>
          </cell>
          <cell r="Y704">
            <v>0</v>
          </cell>
          <cell r="AA704">
            <v>0</v>
          </cell>
          <cell r="AJ704">
            <v>0</v>
          </cell>
          <cell r="AN704">
            <v>0</v>
          </cell>
          <cell r="AR704">
            <v>0</v>
          </cell>
          <cell r="AV704">
            <v>0</v>
          </cell>
          <cell r="AZ704">
            <v>0</v>
          </cell>
        </row>
        <row r="705">
          <cell r="Q705">
            <v>-2213374.15</v>
          </cell>
          <cell r="S705">
            <v>639002.30000000005</v>
          </cell>
          <cell r="U705">
            <v>547530.06999999995</v>
          </cell>
          <cell r="V705">
            <v>53264.31</v>
          </cell>
          <cell r="W705">
            <v>-124317.97</v>
          </cell>
          <cell r="Y705">
            <v>1456083.57</v>
          </cell>
          <cell r="AA705">
            <v>2545685.83</v>
          </cell>
          <cell r="AJ705">
            <v>369644.56791666662</v>
          </cell>
          <cell r="AN705">
            <v>-984665.41958333331</v>
          </cell>
          <cell r="AR705">
            <v>-669042.84333333338</v>
          </cell>
          <cell r="AV705">
            <v>976216.4029166667</v>
          </cell>
          <cell r="AZ705">
            <v>3833450.6929166671</v>
          </cell>
        </row>
        <row r="706">
          <cell r="Q706">
            <v>463289.26</v>
          </cell>
          <cell r="S706">
            <v>692564.94</v>
          </cell>
          <cell r="U706">
            <v>708659.55</v>
          </cell>
          <cell r="V706">
            <v>723098.56</v>
          </cell>
          <cell r="W706">
            <v>692691.08</v>
          </cell>
          <cell r="Y706">
            <v>711480.77</v>
          </cell>
          <cell r="AA706">
            <v>298356.46999999997</v>
          </cell>
          <cell r="AJ706">
            <v>2377012.2912500002</v>
          </cell>
          <cell r="AN706">
            <v>1541144.6366666667</v>
          </cell>
          <cell r="AR706">
            <v>704978.34458333335</v>
          </cell>
          <cell r="AV706">
            <v>533818.1825</v>
          </cell>
          <cell r="AZ706">
            <v>373564.38250000001</v>
          </cell>
        </row>
        <row r="707">
          <cell r="Q707">
            <v>2213374.15</v>
          </cell>
          <cell r="S707">
            <v>-639002.30000000005</v>
          </cell>
          <cell r="U707">
            <v>-547530.06999999995</v>
          </cell>
          <cell r="V707">
            <v>-53264.31</v>
          </cell>
          <cell r="W707">
            <v>124317.97</v>
          </cell>
          <cell r="Y707">
            <v>-1456083.57</v>
          </cell>
          <cell r="AA707">
            <v>-2545685.83</v>
          </cell>
          <cell r="AJ707">
            <v>-369644.56791666662</v>
          </cell>
          <cell r="AN707">
            <v>984665.41958333331</v>
          </cell>
          <cell r="AR707">
            <v>669042.84333333338</v>
          </cell>
          <cell r="AV707">
            <v>-976216.4029166667</v>
          </cell>
          <cell r="AZ707">
            <v>-3833450.6929166671</v>
          </cell>
        </row>
        <row r="708">
          <cell r="Q708">
            <v>102044.65</v>
          </cell>
          <cell r="S708">
            <v>93540.97</v>
          </cell>
          <cell r="U708">
            <v>85037.29</v>
          </cell>
          <cell r="V708">
            <v>80785.45</v>
          </cell>
          <cell r="W708">
            <v>76533.61</v>
          </cell>
          <cell r="Y708">
            <v>68029.929999999993</v>
          </cell>
          <cell r="AA708">
            <v>59526.25</v>
          </cell>
          <cell r="AJ708">
            <v>127555.68999999999</v>
          </cell>
          <cell r="AN708">
            <v>110548.33</v>
          </cell>
          <cell r="AR708">
            <v>93540.969999999987</v>
          </cell>
          <cell r="AV708">
            <v>76533.61</v>
          </cell>
          <cell r="AZ708">
            <v>59526.25</v>
          </cell>
        </row>
        <row r="709">
          <cell r="Q709">
            <v>0</v>
          </cell>
          <cell r="S709">
            <v>0</v>
          </cell>
          <cell r="U709">
            <v>0</v>
          </cell>
          <cell r="V709">
            <v>0</v>
          </cell>
          <cell r="W709">
            <v>0</v>
          </cell>
          <cell r="Y709">
            <v>0</v>
          </cell>
          <cell r="AA709">
            <v>0</v>
          </cell>
          <cell r="AJ709">
            <v>0</v>
          </cell>
          <cell r="AN709">
            <v>0</v>
          </cell>
          <cell r="AR709">
            <v>0</v>
          </cell>
          <cell r="AV709">
            <v>0</v>
          </cell>
          <cell r="AZ709">
            <v>0</v>
          </cell>
        </row>
        <row r="710">
          <cell r="Q710">
            <v>798675.66</v>
          </cell>
          <cell r="S710">
            <v>0</v>
          </cell>
          <cell r="U710">
            <v>0</v>
          </cell>
          <cell r="V710">
            <v>0</v>
          </cell>
          <cell r="W710">
            <v>0</v>
          </cell>
          <cell r="Y710">
            <v>0</v>
          </cell>
          <cell r="AA710">
            <v>0</v>
          </cell>
          <cell r="AJ710">
            <v>36848.425000000003</v>
          </cell>
          <cell r="AN710">
            <v>66556.305000000008</v>
          </cell>
          <cell r="AR710">
            <v>66556.305000000008</v>
          </cell>
          <cell r="AV710">
            <v>33278.152500000004</v>
          </cell>
          <cell r="AZ710">
            <v>0</v>
          </cell>
        </row>
        <row r="711">
          <cell r="Q711">
            <v>0</v>
          </cell>
          <cell r="S711">
            <v>0</v>
          </cell>
          <cell r="U711">
            <v>0</v>
          </cell>
          <cell r="V711">
            <v>0</v>
          </cell>
          <cell r="W711">
            <v>0</v>
          </cell>
          <cell r="Y711">
            <v>0</v>
          </cell>
          <cell r="AA711">
            <v>0</v>
          </cell>
          <cell r="AJ711">
            <v>0</v>
          </cell>
          <cell r="AN711">
            <v>0</v>
          </cell>
          <cell r="AR711">
            <v>0</v>
          </cell>
          <cell r="AV711">
            <v>0</v>
          </cell>
          <cell r="AZ711">
            <v>0</v>
          </cell>
        </row>
        <row r="712">
          <cell r="Q712">
            <v>22434.03</v>
          </cell>
          <cell r="S712">
            <v>0</v>
          </cell>
          <cell r="U712">
            <v>0</v>
          </cell>
          <cell r="V712">
            <v>0</v>
          </cell>
          <cell r="W712">
            <v>0</v>
          </cell>
          <cell r="Y712">
            <v>0</v>
          </cell>
          <cell r="AA712">
            <v>0</v>
          </cell>
          <cell r="AJ712">
            <v>22434.03</v>
          </cell>
          <cell r="AN712">
            <v>15890.77125</v>
          </cell>
          <cell r="AR712">
            <v>8412.7612499999996</v>
          </cell>
          <cell r="AV712">
            <v>934.75124999999991</v>
          </cell>
          <cell r="AZ712">
            <v>0</v>
          </cell>
        </row>
        <row r="713">
          <cell r="Q713">
            <v>11658.25</v>
          </cell>
          <cell r="S713">
            <v>11658.25</v>
          </cell>
          <cell r="U713">
            <v>11788.75</v>
          </cell>
          <cell r="V713">
            <v>12658.75</v>
          </cell>
          <cell r="W713">
            <v>12651.14</v>
          </cell>
          <cell r="Y713">
            <v>12651.14</v>
          </cell>
          <cell r="AA713">
            <v>12651.14</v>
          </cell>
          <cell r="AJ713">
            <v>11632.4625</v>
          </cell>
          <cell r="AN713">
            <v>11663.6875</v>
          </cell>
          <cell r="AR713">
            <v>11959.352083333333</v>
          </cell>
          <cell r="AV713">
            <v>12290.315416666666</v>
          </cell>
          <cell r="AZ713">
            <v>12615.841249999999</v>
          </cell>
        </row>
        <row r="714">
          <cell r="Q714">
            <v>0</v>
          </cell>
          <cell r="S714">
            <v>0</v>
          </cell>
          <cell r="U714">
            <v>0</v>
          </cell>
          <cell r="V714">
            <v>0</v>
          </cell>
          <cell r="W714">
            <v>0</v>
          </cell>
          <cell r="Y714">
            <v>0</v>
          </cell>
          <cell r="AA714">
            <v>0</v>
          </cell>
          <cell r="AJ714">
            <v>19799.767083333332</v>
          </cell>
          <cell r="AN714">
            <v>21777.313749999998</v>
          </cell>
          <cell r="AR714">
            <v>15945.612083333333</v>
          </cell>
          <cell r="AV714">
            <v>0</v>
          </cell>
          <cell r="AZ714">
            <v>0</v>
          </cell>
        </row>
        <row r="715">
          <cell r="Q715">
            <v>0</v>
          </cell>
          <cell r="S715">
            <v>0</v>
          </cell>
          <cell r="U715">
            <v>0</v>
          </cell>
          <cell r="V715">
            <v>0</v>
          </cell>
          <cell r="W715">
            <v>0</v>
          </cell>
          <cell r="Y715">
            <v>0</v>
          </cell>
          <cell r="AA715">
            <v>0</v>
          </cell>
          <cell r="AJ715">
            <v>-115673.91666666667</v>
          </cell>
          <cell r="AN715">
            <v>-142577.54166666666</v>
          </cell>
          <cell r="AR715">
            <v>-179611.16666666666</v>
          </cell>
          <cell r="AV715">
            <v>0</v>
          </cell>
          <cell r="AZ715">
            <v>0</v>
          </cell>
        </row>
        <row r="716">
          <cell r="Q716">
            <v>0</v>
          </cell>
          <cell r="S716">
            <v>0</v>
          </cell>
          <cell r="U716">
            <v>0</v>
          </cell>
          <cell r="V716">
            <v>0</v>
          </cell>
          <cell r="W716">
            <v>0</v>
          </cell>
          <cell r="Y716">
            <v>0</v>
          </cell>
          <cell r="AA716">
            <v>0</v>
          </cell>
          <cell r="AJ716">
            <v>149306.22666666668</v>
          </cell>
          <cell r="AN716">
            <v>149306.22666666668</v>
          </cell>
          <cell r="AR716">
            <v>98617.108333333337</v>
          </cell>
          <cell r="AV716">
            <v>0</v>
          </cell>
          <cell r="AZ716">
            <v>0</v>
          </cell>
        </row>
        <row r="717">
          <cell r="Q717">
            <v>0</v>
          </cell>
          <cell r="S717">
            <v>0</v>
          </cell>
          <cell r="U717">
            <v>0</v>
          </cell>
          <cell r="V717">
            <v>0</v>
          </cell>
          <cell r="W717">
            <v>0</v>
          </cell>
          <cell r="Y717">
            <v>0</v>
          </cell>
          <cell r="AA717">
            <v>0</v>
          </cell>
          <cell r="AJ717">
            <v>0</v>
          </cell>
          <cell r="AN717">
            <v>0</v>
          </cell>
          <cell r="AR717">
            <v>0</v>
          </cell>
          <cell r="AV717">
            <v>0</v>
          </cell>
          <cell r="AZ717">
            <v>0</v>
          </cell>
        </row>
        <row r="718">
          <cell r="Q718">
            <v>0</v>
          </cell>
          <cell r="S718">
            <v>0</v>
          </cell>
          <cell r="U718">
            <v>0</v>
          </cell>
          <cell r="V718">
            <v>0</v>
          </cell>
          <cell r="W718">
            <v>0</v>
          </cell>
          <cell r="Y718">
            <v>0</v>
          </cell>
          <cell r="AA718">
            <v>0</v>
          </cell>
          <cell r="AJ718">
            <v>1832.9875</v>
          </cell>
          <cell r="AN718">
            <v>0</v>
          </cell>
          <cell r="AR718">
            <v>0</v>
          </cell>
          <cell r="AV718">
            <v>0</v>
          </cell>
          <cell r="AZ718">
            <v>0</v>
          </cell>
        </row>
        <row r="719">
          <cell r="U719">
            <v>30871.599999999999</v>
          </cell>
          <cell r="V719">
            <v>31131.599999999999</v>
          </cell>
          <cell r="W719">
            <v>32709.29</v>
          </cell>
          <cell r="Y719">
            <v>32709.29</v>
          </cell>
          <cell r="AA719">
            <v>32709.29</v>
          </cell>
          <cell r="AJ719">
            <v>0</v>
          </cell>
          <cell r="AN719">
            <v>1286.3166666666666</v>
          </cell>
          <cell r="AR719">
            <v>11981.36875</v>
          </cell>
          <cell r="AV719">
            <v>18795.804166666669</v>
          </cell>
          <cell r="AZ719">
            <v>17509.487499999999</v>
          </cell>
        </row>
        <row r="720">
          <cell r="Q720">
            <v>776937</v>
          </cell>
          <cell r="S720">
            <v>3204944</v>
          </cell>
          <cell r="U720">
            <v>5420862</v>
          </cell>
          <cell r="V720">
            <v>6389348</v>
          </cell>
          <cell r="W720">
            <v>7813631</v>
          </cell>
          <cell r="Y720">
            <v>10026908</v>
          </cell>
          <cell r="AA720">
            <v>12555698</v>
          </cell>
          <cell r="AJ720">
            <v>32372.375</v>
          </cell>
          <cell r="AN720">
            <v>1119225.4166666667</v>
          </cell>
          <cell r="AR720">
            <v>3689713</v>
          </cell>
          <cell r="AV720">
            <v>7825232.1987500004</v>
          </cell>
          <cell r="AZ720">
            <v>11606627.0625</v>
          </cell>
        </row>
        <row r="721">
          <cell r="AV721">
            <v>0</v>
          </cell>
          <cell r="AZ721">
            <v>17471.687083333334</v>
          </cell>
        </row>
        <row r="722">
          <cell r="Q722">
            <v>388283.25</v>
          </cell>
          <cell r="S722">
            <v>-808959.5</v>
          </cell>
          <cell r="U722">
            <v>-1982679.79</v>
          </cell>
          <cell r="V722">
            <v>-1447507.95</v>
          </cell>
          <cell r="W722">
            <v>-1206106.26</v>
          </cell>
          <cell r="Y722">
            <v>-4756866.12</v>
          </cell>
          <cell r="AA722">
            <v>-9842474.5399999991</v>
          </cell>
          <cell r="AJ722">
            <v>16178.46875</v>
          </cell>
          <cell r="AN722">
            <v>-206029.42541666667</v>
          </cell>
          <cell r="AR722">
            <v>-872575.56083333341</v>
          </cell>
          <cell r="AV722">
            <v>-4006478.8129166663</v>
          </cell>
          <cell r="AZ722">
            <v>-6705559.6654166663</v>
          </cell>
        </row>
        <row r="723">
          <cell r="Q723">
            <v>1869100</v>
          </cell>
          <cell r="S723">
            <v>6314899</v>
          </cell>
          <cell r="U723">
            <v>10924121</v>
          </cell>
          <cell r="V723">
            <v>13250447</v>
          </cell>
          <cell r="W723">
            <v>15607624</v>
          </cell>
          <cell r="Y723">
            <v>20405965</v>
          </cell>
          <cell r="AA723">
            <v>25310688</v>
          </cell>
          <cell r="AJ723">
            <v>77879.166666666672</v>
          </cell>
          <cell r="AN723">
            <v>2189491.9583333335</v>
          </cell>
          <cell r="AR723">
            <v>7399196.208333333</v>
          </cell>
          <cell r="AV723">
            <v>15757702.228333334</v>
          </cell>
          <cell r="AZ723">
            <v>23406796.093333334</v>
          </cell>
        </row>
        <row r="724">
          <cell r="Q724">
            <v>1461</v>
          </cell>
          <cell r="S724">
            <v>8936</v>
          </cell>
          <cell r="U724">
            <v>14202.55</v>
          </cell>
          <cell r="V724">
            <v>-37860.550000000003</v>
          </cell>
          <cell r="W724">
            <v>-49767.55</v>
          </cell>
          <cell r="Y724">
            <v>-94250.55</v>
          </cell>
          <cell r="AA724">
            <v>-236868.55</v>
          </cell>
          <cell r="AJ724">
            <v>60.875</v>
          </cell>
          <cell r="AN724">
            <v>1503.1895833333335</v>
          </cell>
          <cell r="AR724">
            <v>-14471.364583333334</v>
          </cell>
          <cell r="AV724">
            <v>-96509.621666666659</v>
          </cell>
          <cell r="AZ724">
            <v>-210974.65541666668</v>
          </cell>
        </row>
        <row r="725">
          <cell r="Q725">
            <v>0</v>
          </cell>
          <cell r="S725">
            <v>0</v>
          </cell>
          <cell r="U725">
            <v>0</v>
          </cell>
          <cell r="V725">
            <v>0</v>
          </cell>
          <cell r="W725">
            <v>0</v>
          </cell>
          <cell r="Y725">
            <v>0</v>
          </cell>
          <cell r="AA725">
            <v>0</v>
          </cell>
          <cell r="AJ725">
            <v>0</v>
          </cell>
          <cell r="AN725">
            <v>0</v>
          </cell>
          <cell r="AR725">
            <v>0</v>
          </cell>
          <cell r="AV725">
            <v>0</v>
          </cell>
          <cell r="AZ725">
            <v>0</v>
          </cell>
        </row>
        <row r="726">
          <cell r="Q726">
            <v>98430.78</v>
          </cell>
          <cell r="S726">
            <v>95255.6</v>
          </cell>
          <cell r="U726">
            <v>92080.42</v>
          </cell>
          <cell r="V726">
            <v>90492.83</v>
          </cell>
          <cell r="W726">
            <v>88905.24</v>
          </cell>
          <cell r="Y726">
            <v>85730.06</v>
          </cell>
          <cell r="AA726">
            <v>82554.880000000005</v>
          </cell>
          <cell r="AJ726">
            <v>107956.32</v>
          </cell>
          <cell r="AN726">
            <v>101605.95999999998</v>
          </cell>
          <cell r="AR726">
            <v>95255.60000000002</v>
          </cell>
          <cell r="AV726">
            <v>88905.239999999991</v>
          </cell>
          <cell r="AZ726">
            <v>82554.87999999999</v>
          </cell>
        </row>
        <row r="727">
          <cell r="Q727">
            <v>0</v>
          </cell>
          <cell r="S727">
            <v>0</v>
          </cell>
          <cell r="U727">
            <v>0</v>
          </cell>
          <cell r="V727">
            <v>0</v>
          </cell>
          <cell r="W727">
            <v>0</v>
          </cell>
          <cell r="Y727">
            <v>0</v>
          </cell>
          <cell r="AA727">
            <v>0</v>
          </cell>
          <cell r="AJ727">
            <v>0</v>
          </cell>
          <cell r="AN727">
            <v>0</v>
          </cell>
          <cell r="AR727">
            <v>0</v>
          </cell>
          <cell r="AV727">
            <v>0</v>
          </cell>
          <cell r="AZ727">
            <v>0</v>
          </cell>
        </row>
        <row r="728">
          <cell r="Q728">
            <v>0</v>
          </cell>
          <cell r="S728">
            <v>0</v>
          </cell>
          <cell r="U728">
            <v>0</v>
          </cell>
          <cell r="V728">
            <v>0</v>
          </cell>
          <cell r="W728">
            <v>0</v>
          </cell>
          <cell r="Y728">
            <v>0</v>
          </cell>
          <cell r="AA728">
            <v>0</v>
          </cell>
          <cell r="AJ728">
            <v>0</v>
          </cell>
          <cell r="AN728">
            <v>0</v>
          </cell>
          <cell r="AR728">
            <v>0</v>
          </cell>
          <cell r="AV728">
            <v>0</v>
          </cell>
          <cell r="AZ728">
            <v>0</v>
          </cell>
        </row>
        <row r="729">
          <cell r="Q729">
            <v>187702343</v>
          </cell>
          <cell r="S729">
            <v>216273451.66</v>
          </cell>
          <cell r="U729">
            <v>180889110.5</v>
          </cell>
          <cell r="V729">
            <v>142973845.94999999</v>
          </cell>
          <cell r="W729">
            <v>134036097.37</v>
          </cell>
          <cell r="Y729">
            <v>152013749.99000001</v>
          </cell>
          <cell r="AA729">
            <v>104442086.04000001</v>
          </cell>
          <cell r="AJ729">
            <v>-17315188.833333332</v>
          </cell>
          <cell r="AN729">
            <v>54937678.977499999</v>
          </cell>
          <cell r="AR729">
            <v>148261071.63874999</v>
          </cell>
          <cell r="AV729">
            <v>148088499.91458333</v>
          </cell>
          <cell r="AZ729">
            <v>114070411.33375001</v>
          </cell>
        </row>
        <row r="730">
          <cell r="Q730">
            <v>170476</v>
          </cell>
          <cell r="S730">
            <v>161952.20000000001</v>
          </cell>
          <cell r="U730">
            <v>153428.4</v>
          </cell>
          <cell r="V730">
            <v>149166.5</v>
          </cell>
          <cell r="W730">
            <v>144904.6</v>
          </cell>
          <cell r="Y730">
            <v>136380.79999999999</v>
          </cell>
          <cell r="AA730">
            <v>127857</v>
          </cell>
          <cell r="AJ730">
            <v>7103.166666666667</v>
          </cell>
          <cell r="AN730">
            <v>61087.23333333333</v>
          </cell>
          <cell r="AR730">
            <v>109388.76666666666</v>
          </cell>
          <cell r="AV730">
            <v>144904.6</v>
          </cell>
          <cell r="AZ730">
            <v>127857</v>
          </cell>
        </row>
        <row r="731">
          <cell r="Q731">
            <v>-484356</v>
          </cell>
          <cell r="S731">
            <v>-484356</v>
          </cell>
          <cell r="U731">
            <v>0</v>
          </cell>
          <cell r="V731">
            <v>0</v>
          </cell>
          <cell r="W731">
            <v>0</v>
          </cell>
          <cell r="Y731">
            <v>0</v>
          </cell>
          <cell r="AA731">
            <v>0</v>
          </cell>
          <cell r="AJ731">
            <v>-383455.83333333331</v>
          </cell>
          <cell r="AN731">
            <v>-484363.33333333331</v>
          </cell>
          <cell r="AR731">
            <v>-484363.33333333331</v>
          </cell>
          <cell r="AV731">
            <v>-100907.5</v>
          </cell>
          <cell r="AZ731">
            <v>0</v>
          </cell>
        </row>
        <row r="732">
          <cell r="W732">
            <v>1015374</v>
          </cell>
          <cell r="Y732">
            <v>1407006</v>
          </cell>
          <cell r="AA732">
            <v>1738116</v>
          </cell>
          <cell r="AJ732">
            <v>0</v>
          </cell>
          <cell r="AN732">
            <v>0</v>
          </cell>
          <cell r="AR732">
            <v>254884.41666666666</v>
          </cell>
          <cell r="AV732">
            <v>921579.125</v>
          </cell>
          <cell r="AZ732">
            <v>1920046.125</v>
          </cell>
        </row>
        <row r="733">
          <cell r="Q733">
            <v>9569652</v>
          </cell>
          <cell r="S733">
            <v>9569652</v>
          </cell>
          <cell r="U733">
            <v>9474576</v>
          </cell>
          <cell r="V733">
            <v>9474576</v>
          </cell>
          <cell r="W733">
            <v>9346571</v>
          </cell>
          <cell r="Y733">
            <v>9346571</v>
          </cell>
          <cell r="AA733">
            <v>9180611</v>
          </cell>
          <cell r="AJ733">
            <v>1914838.375</v>
          </cell>
          <cell r="AN733">
            <v>4524461.375</v>
          </cell>
          <cell r="AR733">
            <v>7123704.583333333</v>
          </cell>
          <cell r="AV733">
            <v>9370496.458333334</v>
          </cell>
          <cell r="AZ733">
            <v>9186160.625</v>
          </cell>
        </row>
        <row r="734">
          <cell r="Q734">
            <v>73864542</v>
          </cell>
          <cell r="S734">
            <v>73864542</v>
          </cell>
          <cell r="U734">
            <v>73078749</v>
          </cell>
          <cell r="V734">
            <v>73078749</v>
          </cell>
          <cell r="W734">
            <v>71870994</v>
          </cell>
          <cell r="Y734">
            <v>71870994</v>
          </cell>
          <cell r="AA734">
            <v>71352663</v>
          </cell>
          <cell r="AJ734">
            <v>3077689.25</v>
          </cell>
          <cell r="AN734">
            <v>27600979.125</v>
          </cell>
          <cell r="AR734">
            <v>51708946.5</v>
          </cell>
          <cell r="AV734">
            <v>72380202.541666672</v>
          </cell>
          <cell r="AZ734">
            <v>71021880.25</v>
          </cell>
        </row>
        <row r="735">
          <cell r="Q735">
            <v>0</v>
          </cell>
          <cell r="S735">
            <v>0</v>
          </cell>
          <cell r="U735">
            <v>0</v>
          </cell>
          <cell r="V735">
            <v>0</v>
          </cell>
          <cell r="W735">
            <v>0</v>
          </cell>
          <cell r="Y735">
            <v>0</v>
          </cell>
          <cell r="AA735">
            <v>0</v>
          </cell>
          <cell r="AJ735">
            <v>0</v>
          </cell>
          <cell r="AN735">
            <v>0</v>
          </cell>
          <cell r="AR735">
            <v>0</v>
          </cell>
          <cell r="AV735">
            <v>0</v>
          </cell>
          <cell r="AZ735">
            <v>0</v>
          </cell>
        </row>
        <row r="736">
          <cell r="AR736">
            <v>0</v>
          </cell>
          <cell r="AV736">
            <v>62062.5</v>
          </cell>
          <cell r="AZ736">
            <v>547660.66666666663</v>
          </cell>
        </row>
        <row r="737">
          <cell r="Q737">
            <v>0</v>
          </cell>
          <cell r="S737">
            <v>0</v>
          </cell>
          <cell r="U737">
            <v>0</v>
          </cell>
          <cell r="V737">
            <v>0</v>
          </cell>
          <cell r="W737">
            <v>0</v>
          </cell>
          <cell r="Y737">
            <v>0</v>
          </cell>
          <cell r="AA737">
            <v>0</v>
          </cell>
          <cell r="AJ737">
            <v>0</v>
          </cell>
          <cell r="AN737">
            <v>0</v>
          </cell>
          <cell r="AR737">
            <v>0</v>
          </cell>
          <cell r="AV737">
            <v>0</v>
          </cell>
          <cell r="AZ737">
            <v>0</v>
          </cell>
        </row>
        <row r="738">
          <cell r="AR738">
            <v>0</v>
          </cell>
          <cell r="AV738">
            <v>-19980.635416666668</v>
          </cell>
          <cell r="AZ738">
            <v>-246730.71166666667</v>
          </cell>
        </row>
        <row r="739">
          <cell r="AR739">
            <v>0</v>
          </cell>
          <cell r="AV739">
            <v>117323.875</v>
          </cell>
          <cell r="AZ739">
            <v>852310.08333333337</v>
          </cell>
        </row>
        <row r="740">
          <cell r="Q740">
            <v>9134.8700000000008</v>
          </cell>
          <cell r="S740">
            <v>0</v>
          </cell>
          <cell r="U740">
            <v>118965.5</v>
          </cell>
          <cell r="V740">
            <v>0</v>
          </cell>
          <cell r="W740">
            <v>0</v>
          </cell>
          <cell r="Y740">
            <v>0</v>
          </cell>
          <cell r="AA740">
            <v>0</v>
          </cell>
          <cell r="AJ740">
            <v>4013.8812499999999</v>
          </cell>
          <cell r="AN740">
            <v>10290.020833333334</v>
          </cell>
          <cell r="AR740">
            <v>14204.942083333333</v>
          </cell>
          <cell r="AV740">
            <v>11233.035416666668</v>
          </cell>
          <cell r="AZ740">
            <v>4956.895833333333</v>
          </cell>
        </row>
        <row r="741">
          <cell r="AR741">
            <v>0</v>
          </cell>
          <cell r="AV741">
            <v>17503.708333333332</v>
          </cell>
          <cell r="AZ741">
            <v>25183.916666666668</v>
          </cell>
        </row>
        <row r="742">
          <cell r="Q742">
            <v>9134.89</v>
          </cell>
          <cell r="S742">
            <v>0</v>
          </cell>
          <cell r="U742">
            <v>118965.5</v>
          </cell>
          <cell r="V742">
            <v>0</v>
          </cell>
          <cell r="W742">
            <v>0</v>
          </cell>
          <cell r="Y742">
            <v>0</v>
          </cell>
          <cell r="AA742">
            <v>0</v>
          </cell>
          <cell r="AJ742">
            <v>4013.8904166666666</v>
          </cell>
          <cell r="AN742">
            <v>10290.032499999999</v>
          </cell>
          <cell r="AR742">
            <v>14204.95125</v>
          </cell>
          <cell r="AV742">
            <v>11233.037916666666</v>
          </cell>
          <cell r="AZ742">
            <v>4956.895833333333</v>
          </cell>
        </row>
        <row r="743">
          <cell r="Q743">
            <v>8195.5499999999993</v>
          </cell>
          <cell r="S743">
            <v>0</v>
          </cell>
          <cell r="U743">
            <v>101965</v>
          </cell>
          <cell r="V743">
            <v>0</v>
          </cell>
          <cell r="W743">
            <v>0</v>
          </cell>
          <cell r="Y743">
            <v>0</v>
          </cell>
          <cell r="AA743">
            <v>0</v>
          </cell>
          <cell r="AJ743">
            <v>3604.1704166666673</v>
          </cell>
          <cell r="AN743">
            <v>9038.4150000000009</v>
          </cell>
          <cell r="AR743">
            <v>12351.407499999999</v>
          </cell>
          <cell r="AV743">
            <v>9682.7862499999992</v>
          </cell>
          <cell r="AZ743">
            <v>4248.541666666667</v>
          </cell>
        </row>
        <row r="744">
          <cell r="AR744">
            <v>0</v>
          </cell>
          <cell r="AV744">
            <v>-1691.1625000000001</v>
          </cell>
          <cell r="AZ744">
            <v>-5642.003333333334</v>
          </cell>
        </row>
        <row r="745">
          <cell r="Q745">
            <v>0</v>
          </cell>
          <cell r="S745">
            <v>0</v>
          </cell>
          <cell r="U745">
            <v>0</v>
          </cell>
          <cell r="V745">
            <v>0</v>
          </cell>
          <cell r="W745">
            <v>0</v>
          </cell>
          <cell r="Y745">
            <v>0</v>
          </cell>
          <cell r="AA745">
            <v>0</v>
          </cell>
          <cell r="AJ745">
            <v>0</v>
          </cell>
          <cell r="AN745">
            <v>0</v>
          </cell>
          <cell r="AR745">
            <v>0</v>
          </cell>
          <cell r="AV745">
            <v>0</v>
          </cell>
          <cell r="AZ745">
            <v>0</v>
          </cell>
        </row>
        <row r="746">
          <cell r="Q746">
            <v>0</v>
          </cell>
          <cell r="S746">
            <v>0</v>
          </cell>
          <cell r="U746">
            <v>0</v>
          </cell>
          <cell r="V746">
            <v>0</v>
          </cell>
          <cell r="W746">
            <v>0</v>
          </cell>
          <cell r="Y746">
            <v>0</v>
          </cell>
          <cell r="AA746">
            <v>0</v>
          </cell>
          <cell r="AJ746">
            <v>19670.1675</v>
          </cell>
          <cell r="AN746">
            <v>7965.6274999999987</v>
          </cell>
          <cell r="AR746">
            <v>1463.0874999999999</v>
          </cell>
          <cell r="AV746">
            <v>0</v>
          </cell>
          <cell r="AZ746">
            <v>0</v>
          </cell>
        </row>
        <row r="747">
          <cell r="U747">
            <v>3088604.12</v>
          </cell>
          <cell r="V747">
            <v>3151785.34</v>
          </cell>
          <cell r="W747">
            <v>3194992.75</v>
          </cell>
          <cell r="Y747">
            <v>3287566.47</v>
          </cell>
          <cell r="AA747">
            <v>3464602.06</v>
          </cell>
          <cell r="AJ747">
            <v>0</v>
          </cell>
          <cell r="AN747">
            <v>379913.15000000008</v>
          </cell>
          <cell r="AR747">
            <v>1445877.44625</v>
          </cell>
          <cell r="AV747">
            <v>2443726.0191666665</v>
          </cell>
          <cell r="AZ747">
            <v>2068560.3916666664</v>
          </cell>
        </row>
        <row r="748">
          <cell r="Q748">
            <v>0</v>
          </cell>
          <cell r="S748">
            <v>0</v>
          </cell>
          <cell r="U748">
            <v>0</v>
          </cell>
          <cell r="V748">
            <v>0</v>
          </cell>
          <cell r="W748">
            <v>0</v>
          </cell>
          <cell r="Y748">
            <v>0</v>
          </cell>
          <cell r="AA748">
            <v>0</v>
          </cell>
          <cell r="AJ748">
            <v>0</v>
          </cell>
          <cell r="AN748">
            <v>0</v>
          </cell>
          <cell r="AR748">
            <v>0</v>
          </cell>
          <cell r="AV748">
            <v>0</v>
          </cell>
          <cell r="AZ748">
            <v>0</v>
          </cell>
        </row>
        <row r="749">
          <cell r="U749">
            <v>441471.45</v>
          </cell>
          <cell r="V749">
            <v>490336.87</v>
          </cell>
          <cell r="W749">
            <v>462833.2</v>
          </cell>
          <cell r="Y749">
            <v>541676.09</v>
          </cell>
          <cell r="AA749">
            <v>611403.31999999995</v>
          </cell>
          <cell r="AJ749">
            <v>0</v>
          </cell>
          <cell r="AN749">
            <v>59473.776250000003</v>
          </cell>
          <cell r="AR749">
            <v>221568.36458333334</v>
          </cell>
          <cell r="AV749">
            <v>397180.22375000006</v>
          </cell>
          <cell r="AZ749">
            <v>421850.53041666659</v>
          </cell>
        </row>
        <row r="750">
          <cell r="U750">
            <v>6557399.0899999999</v>
          </cell>
          <cell r="V750">
            <v>6564809.5899999999</v>
          </cell>
          <cell r="W750">
            <v>6646026.79</v>
          </cell>
          <cell r="Y750">
            <v>6675201.96</v>
          </cell>
          <cell r="AA750">
            <v>6723122.1299999999</v>
          </cell>
          <cell r="AJ750">
            <v>0</v>
          </cell>
          <cell r="AN750">
            <v>818862.07624999993</v>
          </cell>
          <cell r="AR750">
            <v>3026096.8616666663</v>
          </cell>
          <cell r="AV750">
            <v>4987978.4708333341</v>
          </cell>
          <cell r="AZ750">
            <v>4168134.2695833333</v>
          </cell>
        </row>
        <row r="751">
          <cell r="AA751">
            <v>0</v>
          </cell>
          <cell r="AR751">
            <v>0</v>
          </cell>
          <cell r="AV751">
            <v>0</v>
          </cell>
          <cell r="AZ751">
            <v>-255.80999999999997</v>
          </cell>
        </row>
        <row r="752">
          <cell r="Q752">
            <v>0</v>
          </cell>
          <cell r="S752">
            <v>0</v>
          </cell>
          <cell r="U752">
            <v>0</v>
          </cell>
          <cell r="V752">
            <v>0</v>
          </cell>
          <cell r="W752">
            <v>0</v>
          </cell>
          <cell r="Y752">
            <v>0</v>
          </cell>
          <cell r="AA752">
            <v>0</v>
          </cell>
          <cell r="AJ752">
            <v>0</v>
          </cell>
          <cell r="AN752">
            <v>0</v>
          </cell>
          <cell r="AR752">
            <v>0</v>
          </cell>
          <cell r="AV752">
            <v>0</v>
          </cell>
          <cell r="AZ752">
            <v>0</v>
          </cell>
        </row>
        <row r="753">
          <cell r="Q753">
            <v>0</v>
          </cell>
          <cell r="S753">
            <v>0</v>
          </cell>
          <cell r="U753">
            <v>0</v>
          </cell>
          <cell r="V753">
            <v>0</v>
          </cell>
          <cell r="W753">
            <v>0</v>
          </cell>
          <cell r="Y753">
            <v>0</v>
          </cell>
          <cell r="AA753">
            <v>0</v>
          </cell>
          <cell r="AJ753">
            <v>0</v>
          </cell>
          <cell r="AN753">
            <v>0</v>
          </cell>
          <cell r="AR753">
            <v>0</v>
          </cell>
          <cell r="AV753">
            <v>0</v>
          </cell>
          <cell r="AZ753">
            <v>0</v>
          </cell>
        </row>
        <row r="754">
          <cell r="V754">
            <v>0</v>
          </cell>
          <cell r="W754">
            <v>353509.25</v>
          </cell>
          <cell r="Y754">
            <v>329941.96999999997</v>
          </cell>
          <cell r="AA754">
            <v>306374.69</v>
          </cell>
          <cell r="AJ754">
            <v>0</v>
          </cell>
          <cell r="AN754">
            <v>0</v>
          </cell>
          <cell r="AR754">
            <v>71683.820416666669</v>
          </cell>
          <cell r="AV754">
            <v>173808.71708333332</v>
          </cell>
          <cell r="AZ754">
            <v>260222.09375</v>
          </cell>
        </row>
        <row r="755">
          <cell r="V755">
            <v>0</v>
          </cell>
          <cell r="W755">
            <v>0</v>
          </cell>
          <cell r="Y755">
            <v>0</v>
          </cell>
          <cell r="AA755">
            <v>827353.89</v>
          </cell>
          <cell r="AJ755">
            <v>0</v>
          </cell>
          <cell r="AN755">
            <v>0</v>
          </cell>
          <cell r="AR755">
            <v>0</v>
          </cell>
          <cell r="AV755">
            <v>238849.18874999997</v>
          </cell>
          <cell r="AZ755">
            <v>475236.01874999999</v>
          </cell>
        </row>
        <row r="756">
          <cell r="Y756">
            <v>21062818.800000001</v>
          </cell>
          <cell r="AA756">
            <v>21062818.800000001</v>
          </cell>
          <cell r="AR756">
            <v>877617.45000000007</v>
          </cell>
          <cell r="AV756">
            <v>7898557.0500000007</v>
          </cell>
          <cell r="AZ756">
            <v>14919493.172083333</v>
          </cell>
        </row>
        <row r="757">
          <cell r="Q757">
            <v>0</v>
          </cell>
          <cell r="S757">
            <v>0</v>
          </cell>
          <cell r="U757">
            <v>0</v>
          </cell>
          <cell r="V757">
            <v>0</v>
          </cell>
          <cell r="W757">
            <v>0</v>
          </cell>
          <cell r="Y757">
            <v>0</v>
          </cell>
          <cell r="AA757">
            <v>0</v>
          </cell>
          <cell r="AJ757">
            <v>0</v>
          </cell>
          <cell r="AN757">
            <v>0</v>
          </cell>
          <cell r="AR757">
            <v>0</v>
          </cell>
          <cell r="AV757">
            <v>0</v>
          </cell>
          <cell r="AZ757">
            <v>0</v>
          </cell>
        </row>
        <row r="758">
          <cell r="U758">
            <v>0</v>
          </cell>
          <cell r="V758">
            <v>0</v>
          </cell>
          <cell r="W758">
            <v>0</v>
          </cell>
          <cell r="Y758">
            <v>0</v>
          </cell>
          <cell r="AA758">
            <v>0</v>
          </cell>
          <cell r="AJ758">
            <v>0</v>
          </cell>
          <cell r="AN758">
            <v>0</v>
          </cell>
          <cell r="AR758">
            <v>0</v>
          </cell>
          <cell r="AV758">
            <v>0</v>
          </cell>
          <cell r="AZ758">
            <v>0</v>
          </cell>
        </row>
        <row r="759">
          <cell r="Q759">
            <v>0</v>
          </cell>
          <cell r="S759">
            <v>0</v>
          </cell>
          <cell r="U759">
            <v>0</v>
          </cell>
          <cell r="V759">
            <v>0</v>
          </cell>
          <cell r="W759">
            <v>0</v>
          </cell>
          <cell r="Y759">
            <v>0</v>
          </cell>
          <cell r="AA759">
            <v>0</v>
          </cell>
          <cell r="AJ759">
            <v>0</v>
          </cell>
          <cell r="AN759">
            <v>0</v>
          </cell>
          <cell r="AR759">
            <v>0</v>
          </cell>
          <cell r="AV759">
            <v>0</v>
          </cell>
          <cell r="AZ759">
            <v>0</v>
          </cell>
        </row>
        <row r="760">
          <cell r="Q760">
            <v>0</v>
          </cell>
          <cell r="S760">
            <v>0</v>
          </cell>
          <cell r="U760">
            <v>0</v>
          </cell>
          <cell r="V760">
            <v>0</v>
          </cell>
          <cell r="W760">
            <v>0</v>
          </cell>
          <cell r="Y760">
            <v>0</v>
          </cell>
          <cell r="AA760">
            <v>0</v>
          </cell>
          <cell r="AJ760">
            <v>0</v>
          </cell>
          <cell r="AN760">
            <v>0</v>
          </cell>
          <cell r="AR760">
            <v>0</v>
          </cell>
          <cell r="AV760">
            <v>0</v>
          </cell>
          <cell r="AZ760">
            <v>0</v>
          </cell>
        </row>
        <row r="761">
          <cell r="Q761">
            <v>0</v>
          </cell>
          <cell r="S761">
            <v>0</v>
          </cell>
          <cell r="U761">
            <v>0</v>
          </cell>
          <cell r="V761">
            <v>0</v>
          </cell>
          <cell r="W761">
            <v>0</v>
          </cell>
          <cell r="Y761">
            <v>0</v>
          </cell>
          <cell r="AA761">
            <v>0</v>
          </cell>
          <cell r="AJ761">
            <v>0</v>
          </cell>
          <cell r="AN761">
            <v>0</v>
          </cell>
          <cell r="AR761">
            <v>0</v>
          </cell>
          <cell r="AV761">
            <v>0</v>
          </cell>
          <cell r="AZ761">
            <v>0</v>
          </cell>
        </row>
        <row r="762">
          <cell r="Q762">
            <v>0</v>
          </cell>
          <cell r="S762">
            <v>0</v>
          </cell>
          <cell r="U762">
            <v>0</v>
          </cell>
          <cell r="V762">
            <v>0</v>
          </cell>
          <cell r="W762">
            <v>0</v>
          </cell>
          <cell r="Y762">
            <v>0</v>
          </cell>
          <cell r="AA762">
            <v>0</v>
          </cell>
          <cell r="AJ762">
            <v>0</v>
          </cell>
          <cell r="AN762">
            <v>0</v>
          </cell>
          <cell r="AR762">
            <v>0</v>
          </cell>
          <cell r="AV762">
            <v>0</v>
          </cell>
          <cell r="AZ762">
            <v>0</v>
          </cell>
        </row>
        <row r="763">
          <cell r="Q763">
            <v>0</v>
          </cell>
          <cell r="S763">
            <v>0</v>
          </cell>
          <cell r="U763">
            <v>0</v>
          </cell>
          <cell r="V763">
            <v>0</v>
          </cell>
          <cell r="W763">
            <v>0</v>
          </cell>
          <cell r="Y763">
            <v>0</v>
          </cell>
          <cell r="AA763">
            <v>0</v>
          </cell>
          <cell r="AJ763">
            <v>0</v>
          </cell>
          <cell r="AN763">
            <v>0</v>
          </cell>
          <cell r="AR763">
            <v>0</v>
          </cell>
          <cell r="AV763">
            <v>0</v>
          </cell>
          <cell r="AZ763">
            <v>0</v>
          </cell>
        </row>
        <row r="764">
          <cell r="Q764">
            <v>4133754</v>
          </cell>
          <cell r="S764">
            <v>4133754</v>
          </cell>
          <cell r="U764">
            <v>4280091</v>
          </cell>
          <cell r="V764">
            <v>4280091</v>
          </cell>
          <cell r="W764">
            <v>4267120</v>
          </cell>
          <cell r="Y764">
            <v>4267120</v>
          </cell>
          <cell r="AA764">
            <v>4169189</v>
          </cell>
          <cell r="AJ764">
            <v>2633392.0833333335</v>
          </cell>
          <cell r="AN764">
            <v>3311348.9583333335</v>
          </cell>
          <cell r="AR764">
            <v>4015062.75</v>
          </cell>
          <cell r="AV764">
            <v>4204203.291666667</v>
          </cell>
          <cell r="AZ764">
            <v>3676091.5416666665</v>
          </cell>
        </row>
        <row r="765">
          <cell r="Q765">
            <v>2860755</v>
          </cell>
          <cell r="S765">
            <v>2860755</v>
          </cell>
          <cell r="U765">
            <v>2962026</v>
          </cell>
          <cell r="V765">
            <v>2962026</v>
          </cell>
          <cell r="W765">
            <v>2953050</v>
          </cell>
          <cell r="Y765">
            <v>2953050</v>
          </cell>
          <cell r="AA765">
            <v>2885278</v>
          </cell>
          <cell r="AJ765">
            <v>1822432.9166666667</v>
          </cell>
          <cell r="AN765">
            <v>2291611.2916666665</v>
          </cell>
          <cell r="AR765">
            <v>2778614.5416666665</v>
          </cell>
          <cell r="AV765">
            <v>2909508.875</v>
          </cell>
          <cell r="AZ765">
            <v>2544030.5</v>
          </cell>
        </row>
        <row r="766">
          <cell r="Y766">
            <v>0</v>
          </cell>
          <cell r="AA766">
            <v>0</v>
          </cell>
          <cell r="AR766">
            <v>0</v>
          </cell>
          <cell r="AV766">
            <v>2077.6166666666668</v>
          </cell>
          <cell r="AZ766">
            <v>2077.6166666666668</v>
          </cell>
        </row>
        <row r="767">
          <cell r="AV767">
            <v>0</v>
          </cell>
          <cell r="AZ767">
            <v>0</v>
          </cell>
        </row>
        <row r="768">
          <cell r="AV768">
            <v>0</v>
          </cell>
          <cell r="AZ768">
            <v>0</v>
          </cell>
        </row>
        <row r="769">
          <cell r="U769">
            <v>22523.67</v>
          </cell>
          <cell r="V769">
            <v>41259.14</v>
          </cell>
          <cell r="W769">
            <v>44179.64</v>
          </cell>
          <cell r="Y769">
            <v>60261.69</v>
          </cell>
          <cell r="AA769">
            <v>131168.87</v>
          </cell>
          <cell r="AJ769">
            <v>0</v>
          </cell>
          <cell r="AN769">
            <v>2815.4587499999998</v>
          </cell>
          <cell r="AR769">
            <v>17066.383750000001</v>
          </cell>
          <cell r="AV769">
            <v>52855.332083333342</v>
          </cell>
          <cell r="AZ769">
            <v>99601.676666666652</v>
          </cell>
        </row>
        <row r="770">
          <cell r="U770">
            <v>24180.17</v>
          </cell>
          <cell r="V770">
            <v>24180.17</v>
          </cell>
          <cell r="W770">
            <v>81168.09</v>
          </cell>
          <cell r="Y770">
            <v>90435.59</v>
          </cell>
          <cell r="AA770">
            <v>9760</v>
          </cell>
          <cell r="AJ770">
            <v>0</v>
          </cell>
          <cell r="AN770">
            <v>1820.8404166666667</v>
          </cell>
          <cell r="AR770">
            <v>22740.672083333335</v>
          </cell>
          <cell r="AV770">
            <v>36499.042500000003</v>
          </cell>
          <cell r="AZ770">
            <v>37931.535416666666</v>
          </cell>
        </row>
        <row r="771">
          <cell r="Q771">
            <v>16634.84</v>
          </cell>
          <cell r="S771">
            <v>27748.45</v>
          </cell>
          <cell r="U771">
            <v>45645.96</v>
          </cell>
          <cell r="V771">
            <v>61948.21</v>
          </cell>
          <cell r="W771">
            <v>69294.720000000001</v>
          </cell>
          <cell r="Y771">
            <v>96772.53</v>
          </cell>
          <cell r="AA771">
            <v>157990.29999999999</v>
          </cell>
          <cell r="AJ771">
            <v>2501.4366666666665</v>
          </cell>
          <cell r="AN771">
            <v>12154.745000000001</v>
          </cell>
          <cell r="AR771">
            <v>37090.137083333335</v>
          </cell>
          <cell r="AV771">
            <v>81248.169583333321</v>
          </cell>
          <cell r="AZ771">
            <v>136879.11791666664</v>
          </cell>
        </row>
        <row r="772">
          <cell r="Q772">
            <v>683365.16</v>
          </cell>
          <cell r="S772">
            <v>683365.16</v>
          </cell>
          <cell r="U772">
            <v>668771.35</v>
          </cell>
          <cell r="V772">
            <v>668771.35</v>
          </cell>
          <cell r="W772">
            <v>630705.28</v>
          </cell>
          <cell r="Y772">
            <v>630705.28</v>
          </cell>
          <cell r="AA772">
            <v>596135.67000000004</v>
          </cell>
          <cell r="AJ772">
            <v>110499.13500000001</v>
          </cell>
          <cell r="AN772">
            <v>336463.29541666672</v>
          </cell>
          <cell r="AR772">
            <v>551456.64750000008</v>
          </cell>
          <cell r="AV772">
            <v>638361.44708333339</v>
          </cell>
          <cell r="AZ772">
            <v>584818.11624999996</v>
          </cell>
        </row>
        <row r="773">
          <cell r="Q773">
            <v>241739.55</v>
          </cell>
          <cell r="S773">
            <v>232335.8</v>
          </cell>
          <cell r="U773">
            <v>245867.95</v>
          </cell>
          <cell r="V773">
            <v>245867.95</v>
          </cell>
          <cell r="W773">
            <v>247470.7</v>
          </cell>
          <cell r="Y773">
            <v>247470.7</v>
          </cell>
          <cell r="AA773">
            <v>255429.95</v>
          </cell>
          <cell r="AJ773">
            <v>40564.564583333333</v>
          </cell>
          <cell r="AN773">
            <v>120867.19375000002</v>
          </cell>
          <cell r="AR773">
            <v>203157.08333333334</v>
          </cell>
          <cell r="AV773">
            <v>247565.3979166667</v>
          </cell>
          <cell r="AZ773">
            <v>258391.32625000001</v>
          </cell>
        </row>
        <row r="774">
          <cell r="Q774">
            <v>40781553.810000002</v>
          </cell>
          <cell r="S774">
            <v>40781553.810000002</v>
          </cell>
          <cell r="U774">
            <v>42403614.670000002</v>
          </cell>
          <cell r="V774">
            <v>42403614.670000002</v>
          </cell>
          <cell r="W774">
            <v>43497629.240000002</v>
          </cell>
          <cell r="Y774">
            <v>43497629.240000002</v>
          </cell>
          <cell r="AA774">
            <v>43153843.530000001</v>
          </cell>
          <cell r="AJ774">
            <v>35974316.675000004</v>
          </cell>
          <cell r="AN774">
            <v>39888948.091250002</v>
          </cell>
          <cell r="AR774">
            <v>41889331.492916673</v>
          </cell>
          <cell r="AV774">
            <v>42478579.68</v>
          </cell>
          <cell r="AZ774">
            <v>42467797.691250004</v>
          </cell>
        </row>
        <row r="775">
          <cell r="Q775">
            <v>458260.45</v>
          </cell>
          <cell r="S775">
            <v>458260.45</v>
          </cell>
          <cell r="U775">
            <v>454247.55</v>
          </cell>
          <cell r="V775">
            <v>454247.55</v>
          </cell>
          <cell r="W775">
            <v>452529.3</v>
          </cell>
          <cell r="Y775">
            <v>452529.3</v>
          </cell>
          <cell r="AA775">
            <v>452529.3</v>
          </cell>
          <cell r="AJ775">
            <v>134727.16375000001</v>
          </cell>
          <cell r="AN775">
            <v>286979.03458333336</v>
          </cell>
          <cell r="AR775">
            <v>438036.91583333333</v>
          </cell>
          <cell r="AV775">
            <v>453546.39374999987</v>
          </cell>
          <cell r="AZ775">
            <v>445883.95624999987</v>
          </cell>
        </row>
        <row r="776">
          <cell r="Q776">
            <v>9882.57</v>
          </cell>
          <cell r="S776">
            <v>21957.09</v>
          </cell>
          <cell r="U776">
            <v>44925.42</v>
          </cell>
          <cell r="V776">
            <v>58360.44</v>
          </cell>
          <cell r="W776">
            <v>58360.44</v>
          </cell>
          <cell r="Y776">
            <v>64478.26</v>
          </cell>
          <cell r="AA776">
            <v>82265.820000000007</v>
          </cell>
          <cell r="AJ776">
            <v>816.18208333333325</v>
          </cell>
          <cell r="AN776">
            <v>10449.615</v>
          </cell>
          <cell r="AR776">
            <v>29598.21166666667</v>
          </cell>
          <cell r="AV776">
            <v>55401.469583333324</v>
          </cell>
          <cell r="AZ776">
            <v>75449.211250000008</v>
          </cell>
        </row>
        <row r="777">
          <cell r="Q777">
            <v>490117.43</v>
          </cell>
          <cell r="S777">
            <v>490117.43</v>
          </cell>
          <cell r="U777">
            <v>455525.18</v>
          </cell>
          <cell r="V777">
            <v>455525.18</v>
          </cell>
          <cell r="W777">
            <v>441639.56</v>
          </cell>
          <cell r="Y777">
            <v>441639.56</v>
          </cell>
          <cell r="AA777">
            <v>423469.81</v>
          </cell>
          <cell r="AJ777">
            <v>103612.79291666667</v>
          </cell>
          <cell r="AN777">
            <v>262661.23833333334</v>
          </cell>
          <cell r="AR777">
            <v>411610.1275</v>
          </cell>
          <cell r="AV777">
            <v>449472.91791666666</v>
          </cell>
          <cell r="AZ777">
            <v>427920.98875000002</v>
          </cell>
        </row>
        <row r="778">
          <cell r="Q778">
            <v>0</v>
          </cell>
          <cell r="S778">
            <v>8558.7999999999993</v>
          </cell>
          <cell r="U778">
            <v>0</v>
          </cell>
          <cell r="V778">
            <v>0</v>
          </cell>
          <cell r="W778">
            <v>0</v>
          </cell>
          <cell r="Y778">
            <v>0</v>
          </cell>
          <cell r="AA778">
            <v>0</v>
          </cell>
          <cell r="AJ778">
            <v>0</v>
          </cell>
          <cell r="AN778">
            <v>713.23333333333323</v>
          </cell>
          <cell r="AR778">
            <v>713.23333333333323</v>
          </cell>
          <cell r="AV778">
            <v>713.23333333333323</v>
          </cell>
          <cell r="AZ778">
            <v>0</v>
          </cell>
        </row>
        <row r="779">
          <cell r="Q779">
            <v>-67607036.299999997</v>
          </cell>
          <cell r="S779">
            <v>-67607036.299999997</v>
          </cell>
          <cell r="U779">
            <v>-67704614.450000003</v>
          </cell>
          <cell r="V779">
            <v>-67704614.450000003</v>
          </cell>
          <cell r="W779">
            <v>-68004614.450000003</v>
          </cell>
          <cell r="Y779">
            <v>-68006714.870000005</v>
          </cell>
          <cell r="AA779">
            <v>-64468965.899999999</v>
          </cell>
          <cell r="AJ779">
            <v>-67392846.822083324</v>
          </cell>
          <cell r="AN779">
            <v>-67536853.229166672</v>
          </cell>
          <cell r="AR779">
            <v>-67714449.501250014</v>
          </cell>
          <cell r="AV779">
            <v>-66816339.200416662</v>
          </cell>
          <cell r="AZ779">
            <v>-65759470.355000012</v>
          </cell>
        </row>
        <row r="780">
          <cell r="Q780">
            <v>0</v>
          </cell>
          <cell r="S780">
            <v>0</v>
          </cell>
          <cell r="U780">
            <v>0</v>
          </cell>
          <cell r="V780">
            <v>0</v>
          </cell>
          <cell r="W780">
            <v>0</v>
          </cell>
          <cell r="Y780">
            <v>0</v>
          </cell>
          <cell r="AA780">
            <v>0</v>
          </cell>
          <cell r="AJ780">
            <v>0</v>
          </cell>
          <cell r="AN780">
            <v>0</v>
          </cell>
          <cell r="AR780">
            <v>0</v>
          </cell>
          <cell r="AV780">
            <v>0</v>
          </cell>
          <cell r="AZ780">
            <v>0</v>
          </cell>
        </row>
        <row r="781">
          <cell r="Q781">
            <v>9936.27</v>
          </cell>
          <cell r="S781">
            <v>26357.34</v>
          </cell>
          <cell r="U781">
            <v>26357.34</v>
          </cell>
          <cell r="V781">
            <v>32712.34</v>
          </cell>
          <cell r="W781">
            <v>59998.09</v>
          </cell>
          <cell r="Y781">
            <v>116306.86</v>
          </cell>
          <cell r="AA781">
            <v>311392.64000000001</v>
          </cell>
          <cell r="AJ781">
            <v>606.76125000000002</v>
          </cell>
          <cell r="AN781">
            <v>8708.33</v>
          </cell>
          <cell r="AR781">
            <v>29765.632500000003</v>
          </cell>
          <cell r="AV781">
            <v>114704.02541666666</v>
          </cell>
          <cell r="AZ781">
            <v>237042.84541666668</v>
          </cell>
        </row>
        <row r="782">
          <cell r="Q782">
            <v>0</v>
          </cell>
          <cell r="S782">
            <v>0</v>
          </cell>
          <cell r="U782">
            <v>0</v>
          </cell>
          <cell r="V782">
            <v>0</v>
          </cell>
          <cell r="W782">
            <v>0</v>
          </cell>
          <cell r="Y782">
            <v>0</v>
          </cell>
          <cell r="AA782">
            <v>0</v>
          </cell>
          <cell r="AJ782">
            <v>0</v>
          </cell>
          <cell r="AN782">
            <v>0</v>
          </cell>
          <cell r="AR782">
            <v>0</v>
          </cell>
          <cell r="AV782">
            <v>0</v>
          </cell>
          <cell r="AZ782">
            <v>0</v>
          </cell>
        </row>
        <row r="783">
          <cell r="Q783">
            <v>0</v>
          </cell>
          <cell r="S783">
            <v>0</v>
          </cell>
          <cell r="U783">
            <v>0</v>
          </cell>
          <cell r="V783">
            <v>0</v>
          </cell>
          <cell r="W783">
            <v>0</v>
          </cell>
          <cell r="Y783">
            <v>0</v>
          </cell>
          <cell r="AA783">
            <v>0</v>
          </cell>
          <cell r="AJ783">
            <v>0</v>
          </cell>
          <cell r="AN783">
            <v>0</v>
          </cell>
          <cell r="AR783">
            <v>0</v>
          </cell>
          <cell r="AV783">
            <v>0</v>
          </cell>
          <cell r="AZ783">
            <v>0</v>
          </cell>
        </row>
        <row r="784">
          <cell r="Q784">
            <v>37523294.479999997</v>
          </cell>
          <cell r="S784">
            <v>37552678.829999998</v>
          </cell>
          <cell r="U784">
            <v>37578713.310000002</v>
          </cell>
          <cell r="V784">
            <v>37590005.939999998</v>
          </cell>
          <cell r="W784">
            <v>37607413.969999999</v>
          </cell>
          <cell r="Y784">
            <v>37642895.469999999</v>
          </cell>
          <cell r="AA784">
            <v>37683008.939999998</v>
          </cell>
          <cell r="AJ784">
            <v>37448040.617083333</v>
          </cell>
          <cell r="AN784">
            <v>37498014.251666673</v>
          </cell>
          <cell r="AR784">
            <v>37552036.469166674</v>
          </cell>
          <cell r="AV784">
            <v>37616748.584583335</v>
          </cell>
          <cell r="AZ784">
            <v>37702949.599999994</v>
          </cell>
        </row>
        <row r="785">
          <cell r="Q785">
            <v>140063.73000000001</v>
          </cell>
          <cell r="S785">
            <v>140063.73000000001</v>
          </cell>
          <cell r="U785">
            <v>123642.66</v>
          </cell>
          <cell r="V785">
            <v>123642.66</v>
          </cell>
          <cell r="W785">
            <v>290001.90999999997</v>
          </cell>
          <cell r="Y785">
            <v>290001.90999999997</v>
          </cell>
          <cell r="AA785">
            <v>215389.53</v>
          </cell>
          <cell r="AJ785">
            <v>5835.9887500000004</v>
          </cell>
          <cell r="AN785">
            <v>50471.265000000007</v>
          </cell>
          <cell r="AR785">
            <v>126343.66208333334</v>
          </cell>
          <cell r="AV785">
            <v>203909.51375000001</v>
          </cell>
          <cell r="AZ785">
            <v>297171.93875000003</v>
          </cell>
        </row>
        <row r="786">
          <cell r="Q786">
            <v>0</v>
          </cell>
          <cell r="S786">
            <v>0</v>
          </cell>
          <cell r="U786">
            <v>0</v>
          </cell>
          <cell r="V786">
            <v>0</v>
          </cell>
          <cell r="W786">
            <v>0</v>
          </cell>
          <cell r="Y786">
            <v>0</v>
          </cell>
          <cell r="AA786">
            <v>0</v>
          </cell>
          <cell r="AJ786">
            <v>948.33333333333337</v>
          </cell>
          <cell r="AN786">
            <v>948.33333333333337</v>
          </cell>
          <cell r="AR786">
            <v>948.33333333333337</v>
          </cell>
          <cell r="AV786">
            <v>0</v>
          </cell>
          <cell r="AZ786">
            <v>0</v>
          </cell>
        </row>
        <row r="787">
          <cell r="W787">
            <v>0</v>
          </cell>
          <cell r="Y787">
            <v>0</v>
          </cell>
          <cell r="AA787">
            <v>0</v>
          </cell>
          <cell r="AJ787">
            <v>0</v>
          </cell>
          <cell r="AN787">
            <v>0</v>
          </cell>
          <cell r="AR787">
            <v>0</v>
          </cell>
          <cell r="AV787">
            <v>0</v>
          </cell>
          <cell r="AZ787">
            <v>0</v>
          </cell>
        </row>
        <row r="788">
          <cell r="W788">
            <v>0</v>
          </cell>
          <cell r="Y788">
            <v>61473.05</v>
          </cell>
          <cell r="AA788">
            <v>73626.460000000006</v>
          </cell>
          <cell r="AJ788">
            <v>0</v>
          </cell>
          <cell r="AN788">
            <v>0</v>
          </cell>
          <cell r="AR788">
            <v>6976.8187500000013</v>
          </cell>
          <cell r="AV788">
            <v>49204.075833333336</v>
          </cell>
          <cell r="AZ788">
            <v>123473.66250000002</v>
          </cell>
        </row>
        <row r="789">
          <cell r="Q789">
            <v>9351936.5800000001</v>
          </cell>
          <cell r="S789">
            <v>9351936.5800000001</v>
          </cell>
          <cell r="U789">
            <v>9351936.5800000001</v>
          </cell>
          <cell r="V789">
            <v>9351936.5800000001</v>
          </cell>
          <cell r="W789">
            <v>9351936.5800000001</v>
          </cell>
          <cell r="Y789">
            <v>9351936.5800000001</v>
          </cell>
          <cell r="AA789">
            <v>9351936.5800000001</v>
          </cell>
          <cell r="AJ789">
            <v>9351936.5800000001</v>
          </cell>
          <cell r="AN789">
            <v>9351936.5800000001</v>
          </cell>
          <cell r="AR789">
            <v>9351936.5800000001</v>
          </cell>
          <cell r="AV789">
            <v>9351936.5800000001</v>
          </cell>
          <cell r="AZ789">
            <v>9351936.5800000001</v>
          </cell>
        </row>
        <row r="790">
          <cell r="AA790">
            <v>181849.04</v>
          </cell>
          <cell r="AR790">
            <v>0</v>
          </cell>
          <cell r="AV790">
            <v>50761.894999999997</v>
          </cell>
          <cell r="AZ790">
            <v>93158.97500000002</v>
          </cell>
        </row>
        <row r="791">
          <cell r="Q791">
            <v>209796.52</v>
          </cell>
          <cell r="S791">
            <v>209796.52</v>
          </cell>
          <cell r="U791">
            <v>209796.52</v>
          </cell>
          <cell r="V791">
            <v>209796.52</v>
          </cell>
          <cell r="W791">
            <v>209796.52</v>
          </cell>
          <cell r="Y791">
            <v>209796.52</v>
          </cell>
          <cell r="AA791">
            <v>209796.52</v>
          </cell>
          <cell r="AJ791">
            <v>209796.52</v>
          </cell>
          <cell r="AN791">
            <v>209796.52</v>
          </cell>
          <cell r="AR791">
            <v>209796.52</v>
          </cell>
          <cell r="AV791">
            <v>209796.52</v>
          </cell>
          <cell r="AZ791">
            <v>209796.52</v>
          </cell>
        </row>
        <row r="792">
          <cell r="Q792">
            <v>1325189.93</v>
          </cell>
          <cell r="S792">
            <v>1326161.72</v>
          </cell>
          <cell r="U792">
            <v>1328200.25</v>
          </cell>
          <cell r="V792">
            <v>1339871.3600000001</v>
          </cell>
          <cell r="W792">
            <v>1340741.81</v>
          </cell>
          <cell r="Y792">
            <v>1355139.02</v>
          </cell>
          <cell r="AA792">
            <v>1363467.98</v>
          </cell>
          <cell r="AJ792">
            <v>1319437.5062499999</v>
          </cell>
          <cell r="AN792">
            <v>1322497.3575000002</v>
          </cell>
          <cell r="AR792">
            <v>1330588.0179166666</v>
          </cell>
          <cell r="AV792">
            <v>1343651.44875</v>
          </cell>
          <cell r="AZ792">
            <v>1357935.3462499997</v>
          </cell>
        </row>
        <row r="793">
          <cell r="Q793">
            <v>8717.5</v>
          </cell>
          <cell r="S793">
            <v>8717.5</v>
          </cell>
          <cell r="U793">
            <v>8717.5</v>
          </cell>
          <cell r="V793">
            <v>8717.5</v>
          </cell>
          <cell r="W793">
            <v>8717.5</v>
          </cell>
          <cell r="Y793">
            <v>8717.5</v>
          </cell>
          <cell r="AA793">
            <v>8717.5</v>
          </cell>
          <cell r="AJ793">
            <v>8717.5</v>
          </cell>
          <cell r="AN793">
            <v>8717.5</v>
          </cell>
          <cell r="AR793">
            <v>8717.5</v>
          </cell>
          <cell r="AV793">
            <v>8717.5</v>
          </cell>
          <cell r="AZ793">
            <v>8717.5</v>
          </cell>
        </row>
        <row r="794">
          <cell r="Q794">
            <v>2650805.2599999998</v>
          </cell>
          <cell r="S794">
            <v>2694693.07</v>
          </cell>
          <cell r="U794">
            <v>2752812.1</v>
          </cell>
          <cell r="V794">
            <v>2761985.28</v>
          </cell>
          <cell r="W794">
            <v>2767190.39</v>
          </cell>
          <cell r="Y794">
            <v>2784303.01</v>
          </cell>
          <cell r="AA794">
            <v>2820624.47</v>
          </cell>
          <cell r="AJ794">
            <v>2547513.4504166669</v>
          </cell>
          <cell r="AN794">
            <v>2601861.3962499998</v>
          </cell>
          <cell r="AR794">
            <v>2679223.7204166669</v>
          </cell>
          <cell r="AV794">
            <v>2794202.82</v>
          </cell>
          <cell r="AZ794">
            <v>3125791.7349999999</v>
          </cell>
        </row>
        <row r="795">
          <cell r="Q795">
            <v>2577686.9300000002</v>
          </cell>
          <cell r="S795">
            <v>2577686.9300000002</v>
          </cell>
          <cell r="U795">
            <v>2577686.9300000002</v>
          </cell>
          <cell r="V795">
            <v>2577686.9300000002</v>
          </cell>
          <cell r="W795">
            <v>2577686.9300000002</v>
          </cell>
          <cell r="Y795">
            <v>2651381.7400000002</v>
          </cell>
          <cell r="AA795">
            <v>2651381.7400000002</v>
          </cell>
          <cell r="AJ795">
            <v>2614637.219583333</v>
          </cell>
          <cell r="AN795">
            <v>2615058.8933333331</v>
          </cell>
          <cell r="AR795">
            <v>2604115.0241666664</v>
          </cell>
          <cell r="AV795">
            <v>2605322.4837500006</v>
          </cell>
          <cell r="AZ795">
            <v>2629887.4204166676</v>
          </cell>
        </row>
        <row r="796">
          <cell r="Q796">
            <v>856121.11</v>
          </cell>
          <cell r="S796">
            <v>856121.11</v>
          </cell>
          <cell r="U796">
            <v>856121.11</v>
          </cell>
          <cell r="V796">
            <v>856121.11</v>
          </cell>
          <cell r="W796">
            <v>856121.11</v>
          </cell>
          <cell r="Y796">
            <v>856121.11</v>
          </cell>
          <cell r="AA796">
            <v>856121.11</v>
          </cell>
          <cell r="AJ796">
            <v>856121.11</v>
          </cell>
          <cell r="AN796">
            <v>856121.11</v>
          </cell>
          <cell r="AR796">
            <v>856121.11</v>
          </cell>
          <cell r="AV796">
            <v>856121.11</v>
          </cell>
          <cell r="AZ796">
            <v>856121.11</v>
          </cell>
        </row>
        <row r="797">
          <cell r="Q797">
            <v>366.95</v>
          </cell>
          <cell r="S797">
            <v>366.95</v>
          </cell>
          <cell r="U797">
            <v>366.95</v>
          </cell>
          <cell r="V797">
            <v>366.95</v>
          </cell>
          <cell r="W797">
            <v>366.95</v>
          </cell>
          <cell r="Y797">
            <v>366.95</v>
          </cell>
          <cell r="AA797">
            <v>366.95</v>
          </cell>
          <cell r="AJ797">
            <v>366.94999999999987</v>
          </cell>
          <cell r="AN797">
            <v>366.94999999999987</v>
          </cell>
          <cell r="AR797">
            <v>366.94999999999987</v>
          </cell>
          <cell r="AV797">
            <v>366.94999999999987</v>
          </cell>
          <cell r="AZ797">
            <v>366.94999999999987</v>
          </cell>
        </row>
        <row r="798">
          <cell r="Q798">
            <v>0</v>
          </cell>
          <cell r="S798">
            <v>0</v>
          </cell>
          <cell r="U798">
            <v>0</v>
          </cell>
          <cell r="V798">
            <v>0</v>
          </cell>
          <cell r="W798">
            <v>0</v>
          </cell>
          <cell r="Y798">
            <v>0</v>
          </cell>
          <cell r="AA798">
            <v>0</v>
          </cell>
          <cell r="AJ798">
            <v>0</v>
          </cell>
          <cell r="AN798">
            <v>0</v>
          </cell>
          <cell r="AR798">
            <v>0</v>
          </cell>
          <cell r="AV798">
            <v>0</v>
          </cell>
          <cell r="AZ798">
            <v>0</v>
          </cell>
        </row>
        <row r="799">
          <cell r="Q799">
            <v>379591.4</v>
          </cell>
          <cell r="S799">
            <v>379591.4</v>
          </cell>
          <cell r="U799">
            <v>379591.4</v>
          </cell>
          <cell r="V799">
            <v>379591.4</v>
          </cell>
          <cell r="W799">
            <v>379591.4</v>
          </cell>
          <cell r="Y799">
            <v>379591.4</v>
          </cell>
          <cell r="AA799">
            <v>0</v>
          </cell>
          <cell r="AJ799">
            <v>379591.39999999997</v>
          </cell>
          <cell r="AN799">
            <v>379591.39999999997</v>
          </cell>
          <cell r="AR799">
            <v>379591.39999999997</v>
          </cell>
          <cell r="AV799">
            <v>268877.24166666664</v>
          </cell>
          <cell r="AZ799">
            <v>142346.77499999999</v>
          </cell>
        </row>
        <row r="800">
          <cell r="Q800">
            <v>769040.33</v>
          </cell>
          <cell r="S800">
            <v>769040.33</v>
          </cell>
          <cell r="U800">
            <v>769040.33</v>
          </cell>
          <cell r="V800">
            <v>769040.33</v>
          </cell>
          <cell r="W800">
            <v>769040.33</v>
          </cell>
          <cell r="Y800">
            <v>769040.33</v>
          </cell>
          <cell r="AA800">
            <v>769040.33</v>
          </cell>
          <cell r="AJ800">
            <v>769040.33</v>
          </cell>
          <cell r="AN800">
            <v>769040.33</v>
          </cell>
          <cell r="AR800">
            <v>769040.33</v>
          </cell>
          <cell r="AV800">
            <v>769040.33</v>
          </cell>
          <cell r="AZ800">
            <v>769040.33</v>
          </cell>
        </row>
        <row r="801">
          <cell r="Q801">
            <v>15888.2</v>
          </cell>
          <cell r="S801">
            <v>15888.2</v>
          </cell>
          <cell r="U801">
            <v>15888.2</v>
          </cell>
          <cell r="V801">
            <v>15888.2</v>
          </cell>
          <cell r="W801">
            <v>15888.2</v>
          </cell>
          <cell r="Y801">
            <v>15888.2</v>
          </cell>
          <cell r="AA801">
            <v>15888.2</v>
          </cell>
          <cell r="AJ801">
            <v>15888.200000000003</v>
          </cell>
          <cell r="AN801">
            <v>15888.200000000003</v>
          </cell>
          <cell r="AR801">
            <v>15888.200000000003</v>
          </cell>
          <cell r="AV801">
            <v>15888.200000000003</v>
          </cell>
          <cell r="AZ801">
            <v>15888.200000000003</v>
          </cell>
        </row>
        <row r="802">
          <cell r="Q802">
            <v>3790854.8</v>
          </cell>
          <cell r="S802">
            <v>3808388.99</v>
          </cell>
          <cell r="U802">
            <v>3817587.28</v>
          </cell>
          <cell r="V802">
            <v>3819495.29</v>
          </cell>
          <cell r="W802">
            <v>3820379.01</v>
          </cell>
          <cell r="Y802">
            <v>3835565.26</v>
          </cell>
          <cell r="AA802">
            <v>3845788.41</v>
          </cell>
          <cell r="AJ802">
            <v>3511409.9820833337</v>
          </cell>
          <cell r="AN802">
            <v>3639967.8591666673</v>
          </cell>
          <cell r="AR802">
            <v>3756085.0500000003</v>
          </cell>
          <cell r="AV802">
            <v>3825066.5683333338</v>
          </cell>
          <cell r="AZ802">
            <v>3860539.9849999999</v>
          </cell>
        </row>
        <row r="803">
          <cell r="Q803">
            <v>4265950.47</v>
          </cell>
          <cell r="S803">
            <v>4286064.62</v>
          </cell>
          <cell r="U803">
            <v>4332108.88</v>
          </cell>
          <cell r="V803">
            <v>4342911.93</v>
          </cell>
          <cell r="W803">
            <v>4369226.54</v>
          </cell>
          <cell r="Y803">
            <v>4396375.51</v>
          </cell>
          <cell r="AA803">
            <v>4416615.62</v>
          </cell>
          <cell r="AJ803">
            <v>3742843.2991666659</v>
          </cell>
          <cell r="AN803">
            <v>4016696.1787499995</v>
          </cell>
          <cell r="AR803">
            <v>4206840.2312500002</v>
          </cell>
          <cell r="AV803">
            <v>4358768.1187499994</v>
          </cell>
          <cell r="AZ803">
            <v>4397367.6758333324</v>
          </cell>
        </row>
        <row r="804">
          <cell r="Q804">
            <v>995</v>
          </cell>
          <cell r="S804">
            <v>995</v>
          </cell>
          <cell r="U804">
            <v>995</v>
          </cell>
          <cell r="V804">
            <v>995</v>
          </cell>
          <cell r="W804">
            <v>995</v>
          </cell>
          <cell r="Y804">
            <v>995</v>
          </cell>
          <cell r="AA804">
            <v>0</v>
          </cell>
          <cell r="AJ804">
            <v>995</v>
          </cell>
          <cell r="AN804">
            <v>995</v>
          </cell>
          <cell r="AR804">
            <v>995</v>
          </cell>
          <cell r="AV804">
            <v>704.79166666666663</v>
          </cell>
          <cell r="AZ804">
            <v>373.125</v>
          </cell>
        </row>
        <row r="805">
          <cell r="Q805">
            <v>0</v>
          </cell>
          <cell r="S805">
            <v>0</v>
          </cell>
          <cell r="U805">
            <v>0</v>
          </cell>
          <cell r="V805">
            <v>0</v>
          </cell>
          <cell r="W805">
            <v>0</v>
          </cell>
          <cell r="Y805">
            <v>0</v>
          </cell>
          <cell r="AA805">
            <v>0</v>
          </cell>
          <cell r="AJ805">
            <v>0</v>
          </cell>
          <cell r="AN805">
            <v>0</v>
          </cell>
          <cell r="AR805">
            <v>0</v>
          </cell>
          <cell r="AV805">
            <v>0</v>
          </cell>
          <cell r="AZ805">
            <v>0</v>
          </cell>
        </row>
        <row r="806">
          <cell r="Q806">
            <v>0</v>
          </cell>
          <cell r="S806">
            <v>0</v>
          </cell>
          <cell r="U806">
            <v>0</v>
          </cell>
          <cell r="V806">
            <v>0</v>
          </cell>
          <cell r="W806">
            <v>0</v>
          </cell>
          <cell r="Y806">
            <v>0</v>
          </cell>
          <cell r="AA806">
            <v>0</v>
          </cell>
          <cell r="AJ806">
            <v>0</v>
          </cell>
          <cell r="AN806">
            <v>0</v>
          </cell>
          <cell r="AR806">
            <v>0</v>
          </cell>
          <cell r="AV806">
            <v>0</v>
          </cell>
          <cell r="AZ806">
            <v>0</v>
          </cell>
        </row>
        <row r="807">
          <cell r="Q807">
            <v>3089268.32</v>
          </cell>
          <cell r="S807">
            <v>3089268.32</v>
          </cell>
          <cell r="U807">
            <v>3090184.42</v>
          </cell>
          <cell r="V807">
            <v>3090220.42</v>
          </cell>
          <cell r="W807">
            <v>3090220.42</v>
          </cell>
          <cell r="Y807">
            <v>3090220.42</v>
          </cell>
          <cell r="AA807">
            <v>0</v>
          </cell>
          <cell r="AJ807">
            <v>3086443.0550000002</v>
          </cell>
          <cell r="AN807">
            <v>3088608.4704166665</v>
          </cell>
          <cell r="AR807">
            <v>3089697.7908333335</v>
          </cell>
          <cell r="AV807">
            <v>2188701.7766666668</v>
          </cell>
          <cell r="AZ807">
            <v>1158831.1575</v>
          </cell>
        </row>
        <row r="808">
          <cell r="Q808">
            <v>0</v>
          </cell>
          <cell r="S808">
            <v>0</v>
          </cell>
          <cell r="U808">
            <v>0</v>
          </cell>
          <cell r="V808">
            <v>0</v>
          </cell>
          <cell r="W808">
            <v>0</v>
          </cell>
          <cell r="Y808">
            <v>0</v>
          </cell>
          <cell r="AA808">
            <v>0</v>
          </cell>
          <cell r="AJ808">
            <v>0</v>
          </cell>
          <cell r="AN808">
            <v>0</v>
          </cell>
          <cell r="AR808">
            <v>0</v>
          </cell>
          <cell r="AV808">
            <v>0</v>
          </cell>
          <cell r="AZ808">
            <v>0</v>
          </cell>
        </row>
        <row r="809">
          <cell r="Q809">
            <v>0</v>
          </cell>
          <cell r="S809">
            <v>0</v>
          </cell>
          <cell r="U809">
            <v>0</v>
          </cell>
          <cell r="V809">
            <v>0</v>
          </cell>
          <cell r="W809">
            <v>0</v>
          </cell>
          <cell r="Y809">
            <v>0</v>
          </cell>
          <cell r="AA809">
            <v>0</v>
          </cell>
          <cell r="AJ809">
            <v>0</v>
          </cell>
          <cell r="AN809">
            <v>0</v>
          </cell>
          <cell r="AR809">
            <v>0</v>
          </cell>
          <cell r="AV809">
            <v>0</v>
          </cell>
          <cell r="AZ809">
            <v>0</v>
          </cell>
        </row>
        <row r="810">
          <cell r="Q810">
            <v>0</v>
          </cell>
          <cell r="S810">
            <v>0</v>
          </cell>
          <cell r="U810">
            <v>0</v>
          </cell>
          <cell r="V810">
            <v>0</v>
          </cell>
          <cell r="W810">
            <v>0</v>
          </cell>
          <cell r="Y810">
            <v>0</v>
          </cell>
          <cell r="AA810">
            <v>0</v>
          </cell>
          <cell r="AJ810">
            <v>0</v>
          </cell>
          <cell r="AN810">
            <v>0</v>
          </cell>
          <cell r="AR810">
            <v>0</v>
          </cell>
          <cell r="AV810">
            <v>0</v>
          </cell>
          <cell r="AZ810">
            <v>0</v>
          </cell>
        </row>
        <row r="811">
          <cell r="Q811">
            <v>0</v>
          </cell>
          <cell r="S811">
            <v>0</v>
          </cell>
          <cell r="U811">
            <v>0</v>
          </cell>
          <cell r="V811">
            <v>0</v>
          </cell>
          <cell r="W811">
            <v>0</v>
          </cell>
          <cell r="Y811">
            <v>0</v>
          </cell>
          <cell r="AA811">
            <v>0</v>
          </cell>
          <cell r="AJ811">
            <v>0</v>
          </cell>
          <cell r="AN811">
            <v>0</v>
          </cell>
          <cell r="AR811">
            <v>0</v>
          </cell>
          <cell r="AV811">
            <v>0</v>
          </cell>
          <cell r="AZ811">
            <v>0</v>
          </cell>
        </row>
        <row r="812">
          <cell r="Q812">
            <v>66942.149999999994</v>
          </cell>
          <cell r="S812">
            <v>66942.149999999994</v>
          </cell>
          <cell r="U812">
            <v>66942.149999999994</v>
          </cell>
          <cell r="V812">
            <v>66942.149999999994</v>
          </cell>
          <cell r="W812">
            <v>66942.149999999994</v>
          </cell>
          <cell r="Y812">
            <v>66942.149999999994</v>
          </cell>
          <cell r="AA812">
            <v>0</v>
          </cell>
          <cell r="AJ812">
            <v>66942.150000000009</v>
          </cell>
          <cell r="AN812">
            <v>66942.150000000009</v>
          </cell>
          <cell r="AR812">
            <v>66942.150000000009</v>
          </cell>
          <cell r="AV812">
            <v>47417.356250000004</v>
          </cell>
          <cell r="AZ812">
            <v>25103.306249999998</v>
          </cell>
        </row>
        <row r="813">
          <cell r="Q813">
            <v>8253623.4699999997</v>
          </cell>
          <cell r="S813">
            <v>8328982.0499999998</v>
          </cell>
          <cell r="U813">
            <v>8400758.4100000001</v>
          </cell>
          <cell r="V813">
            <v>8505094.9000000004</v>
          </cell>
          <cell r="W813">
            <v>8587670.2599999998</v>
          </cell>
          <cell r="Y813">
            <v>8609085.4900000002</v>
          </cell>
          <cell r="AA813">
            <v>8778235.7799999993</v>
          </cell>
          <cell r="AJ813">
            <v>7776202.8466666676</v>
          </cell>
          <cell r="AN813">
            <v>8079622.8716666661</v>
          </cell>
          <cell r="AR813">
            <v>8338041.5916666687</v>
          </cell>
          <cell r="AV813">
            <v>8562494.0283333343</v>
          </cell>
          <cell r="AZ813">
            <v>8913112.8074999992</v>
          </cell>
        </row>
        <row r="814">
          <cell r="Q814">
            <v>59043.75</v>
          </cell>
          <cell r="S814">
            <v>59043.75</v>
          </cell>
          <cell r="U814">
            <v>59043.75</v>
          </cell>
          <cell r="V814">
            <v>59043.75</v>
          </cell>
          <cell r="W814">
            <v>59043.75</v>
          </cell>
          <cell r="Y814">
            <v>59043.75</v>
          </cell>
          <cell r="AA814">
            <v>59043.75</v>
          </cell>
          <cell r="AJ814">
            <v>59043.75</v>
          </cell>
          <cell r="AN814">
            <v>59043.75</v>
          </cell>
          <cell r="AR814">
            <v>59043.75</v>
          </cell>
          <cell r="AV814">
            <v>59043.75</v>
          </cell>
          <cell r="AZ814">
            <v>59043.75</v>
          </cell>
        </row>
        <row r="815">
          <cell r="Q815">
            <v>134702.85999999999</v>
          </cell>
          <cell r="S815">
            <v>134702.85999999999</v>
          </cell>
          <cell r="U815">
            <v>139961.60000000001</v>
          </cell>
          <cell r="V815">
            <v>140236.6</v>
          </cell>
          <cell r="W815">
            <v>144720.29</v>
          </cell>
          <cell r="Y815">
            <v>146059.29</v>
          </cell>
          <cell r="AA815">
            <v>156448.78</v>
          </cell>
          <cell r="AJ815">
            <v>123046.25666666665</v>
          </cell>
          <cell r="AN815">
            <v>130108.77625</v>
          </cell>
          <cell r="AR815">
            <v>137164.26333333334</v>
          </cell>
          <cell r="AV815">
            <v>144124.53833333333</v>
          </cell>
          <cell r="AZ815">
            <v>150871.66916666669</v>
          </cell>
        </row>
        <row r="816">
          <cell r="Q816">
            <v>20193.82</v>
          </cell>
          <cell r="S816">
            <v>20293.82</v>
          </cell>
          <cell r="U816">
            <v>20293.82</v>
          </cell>
          <cell r="V816">
            <v>20293.82</v>
          </cell>
          <cell r="W816">
            <v>20293.82</v>
          </cell>
          <cell r="Y816">
            <v>20293.82</v>
          </cell>
          <cell r="AA816">
            <v>126042.95</v>
          </cell>
          <cell r="AJ816">
            <v>9296.0500000000011</v>
          </cell>
          <cell r="AN816">
            <v>16031.536666666669</v>
          </cell>
          <cell r="AR816">
            <v>20256.320000000003</v>
          </cell>
          <cell r="AV816">
            <v>63775.118333333339</v>
          </cell>
          <cell r="AZ816">
            <v>170423.08458333332</v>
          </cell>
        </row>
        <row r="817">
          <cell r="Q817">
            <v>2431.75</v>
          </cell>
          <cell r="S817">
            <v>2431.75</v>
          </cell>
          <cell r="U817">
            <v>10526.89</v>
          </cell>
          <cell r="V817">
            <v>13871.88</v>
          </cell>
          <cell r="W817">
            <v>23663.38</v>
          </cell>
          <cell r="Y817">
            <v>24383.38</v>
          </cell>
          <cell r="AA817">
            <v>29544</v>
          </cell>
          <cell r="AJ817">
            <v>699.44791666666663</v>
          </cell>
          <cell r="AN817">
            <v>2379.4237499999999</v>
          </cell>
          <cell r="AR817">
            <v>8933.9050000000007</v>
          </cell>
          <cell r="AV817">
            <v>18734.897083333333</v>
          </cell>
          <cell r="AZ817">
            <v>26902.921249999999</v>
          </cell>
        </row>
        <row r="818">
          <cell r="Q818">
            <v>145168.22</v>
          </cell>
          <cell r="S818">
            <v>148663.92000000001</v>
          </cell>
          <cell r="U818">
            <v>158105.14000000001</v>
          </cell>
          <cell r="V818">
            <v>158953.32</v>
          </cell>
          <cell r="W818">
            <v>159479.07</v>
          </cell>
          <cell r="Y818">
            <v>167029.15</v>
          </cell>
          <cell r="AA818">
            <v>145168.22</v>
          </cell>
          <cell r="AJ818">
            <v>27224.006666666668</v>
          </cell>
          <cell r="AN818">
            <v>76988.809166666688</v>
          </cell>
          <cell r="AR818">
            <v>130181.35583333333</v>
          </cell>
          <cell r="AV818">
            <v>136892.10500000001</v>
          </cell>
          <cell r="AZ818">
            <v>87127.302500000005</v>
          </cell>
        </row>
        <row r="819">
          <cell r="AV819">
            <v>0</v>
          </cell>
          <cell r="AZ819">
            <v>0</v>
          </cell>
        </row>
        <row r="820">
          <cell r="AV820">
            <v>94173.208333333328</v>
          </cell>
          <cell r="AZ820">
            <v>873833.875</v>
          </cell>
        </row>
        <row r="821">
          <cell r="AV821">
            <v>0</v>
          </cell>
          <cell r="AZ821">
            <v>0</v>
          </cell>
        </row>
        <row r="822">
          <cell r="AV822">
            <v>0</v>
          </cell>
          <cell r="AZ822">
            <v>0</v>
          </cell>
        </row>
        <row r="823">
          <cell r="AV823">
            <v>0</v>
          </cell>
          <cell r="AZ823">
            <v>0</v>
          </cell>
        </row>
        <row r="824">
          <cell r="Q824">
            <v>0</v>
          </cell>
          <cell r="S824">
            <v>1776134.11</v>
          </cell>
          <cell r="U824">
            <v>3292529.36</v>
          </cell>
          <cell r="V824">
            <v>3898904.18</v>
          </cell>
          <cell r="W824">
            <v>4575129.4800000004</v>
          </cell>
          <cell r="Y824">
            <v>6861240.1100000003</v>
          </cell>
          <cell r="AA824">
            <v>8986240.3000000007</v>
          </cell>
          <cell r="AJ824">
            <v>3654979.5662499997</v>
          </cell>
          <cell r="AN824">
            <v>3736796.9866666668</v>
          </cell>
          <cell r="AR824">
            <v>4051784.8533333335</v>
          </cell>
          <cell r="AV824">
            <v>4684068.0350000001</v>
          </cell>
          <cell r="AZ824">
            <v>4391181.794999999</v>
          </cell>
        </row>
        <row r="825">
          <cell r="Q825">
            <v>178527.94</v>
          </cell>
          <cell r="S825">
            <v>168026.28</v>
          </cell>
          <cell r="U825">
            <v>157524.62</v>
          </cell>
          <cell r="V825">
            <v>152273.79</v>
          </cell>
          <cell r="W825">
            <v>147022.96</v>
          </cell>
          <cell r="Y825">
            <v>136521.29999999999</v>
          </cell>
          <cell r="AA825">
            <v>126019.64</v>
          </cell>
          <cell r="AJ825">
            <v>245689.56666666665</v>
          </cell>
          <cell r="AN825">
            <v>201400.27333333332</v>
          </cell>
          <cell r="AR825">
            <v>168753.96666666665</v>
          </cell>
          <cell r="AV825">
            <v>147022.96</v>
          </cell>
          <cell r="AZ825">
            <v>122081.52916666666</v>
          </cell>
        </row>
        <row r="826">
          <cell r="Q826">
            <v>77670.259999999995</v>
          </cell>
          <cell r="S826">
            <v>72976.62</v>
          </cell>
          <cell r="U826">
            <v>68407.78</v>
          </cell>
          <cell r="V826">
            <v>66123.360000000001</v>
          </cell>
          <cell r="W826">
            <v>63838.94</v>
          </cell>
          <cell r="Y826">
            <v>59270.1</v>
          </cell>
          <cell r="AA826">
            <v>54701.26</v>
          </cell>
          <cell r="AJ826">
            <v>105389.88166666665</v>
          </cell>
          <cell r="AN826">
            <v>87064.388333333336</v>
          </cell>
          <cell r="AR826">
            <v>73309.401666666672</v>
          </cell>
          <cell r="AV826">
            <v>63844.140000000007</v>
          </cell>
          <cell r="AZ826">
            <v>52993.145833333343</v>
          </cell>
        </row>
        <row r="827">
          <cell r="Q827">
            <v>0</v>
          </cell>
          <cell r="S827">
            <v>0</v>
          </cell>
          <cell r="U827">
            <v>0</v>
          </cell>
          <cell r="V827">
            <v>0</v>
          </cell>
          <cell r="W827">
            <v>0</v>
          </cell>
          <cell r="Y827">
            <v>0</v>
          </cell>
          <cell r="AA827">
            <v>0</v>
          </cell>
          <cell r="AJ827">
            <v>0</v>
          </cell>
          <cell r="AN827">
            <v>0</v>
          </cell>
          <cell r="AR827">
            <v>0</v>
          </cell>
          <cell r="AV827">
            <v>0</v>
          </cell>
          <cell r="AZ827">
            <v>0</v>
          </cell>
        </row>
        <row r="828">
          <cell r="Q828">
            <v>414135.74</v>
          </cell>
          <cell r="S828">
            <v>389774.82</v>
          </cell>
          <cell r="U828">
            <v>365413.9</v>
          </cell>
          <cell r="V828">
            <v>353233.44</v>
          </cell>
          <cell r="W828">
            <v>341052.98</v>
          </cell>
          <cell r="Y828">
            <v>316692.06</v>
          </cell>
          <cell r="AA828">
            <v>292331.14</v>
          </cell>
          <cell r="AJ828">
            <v>561727.12416666665</v>
          </cell>
          <cell r="AN828">
            <v>464346.5908333335</v>
          </cell>
          <cell r="AR828">
            <v>391295.40416666662</v>
          </cell>
          <cell r="AV828">
            <v>341052.98000000004</v>
          </cell>
          <cell r="AZ828">
            <v>283195.79083333333</v>
          </cell>
        </row>
        <row r="829">
          <cell r="Q829">
            <v>230333.2</v>
          </cell>
          <cell r="S829">
            <v>216784.18</v>
          </cell>
          <cell r="U829">
            <v>203235.16</v>
          </cell>
          <cell r="V829">
            <v>196460.65</v>
          </cell>
          <cell r="W829">
            <v>189686.14</v>
          </cell>
          <cell r="Y829">
            <v>176137.12</v>
          </cell>
          <cell r="AA829">
            <v>162588.1</v>
          </cell>
          <cell r="AJ829">
            <v>312420.29499999998</v>
          </cell>
          <cell r="AN829">
            <v>258259.37500000003</v>
          </cell>
          <cell r="AR829">
            <v>217629.89499999993</v>
          </cell>
          <cell r="AV829">
            <v>189686.14</v>
          </cell>
          <cell r="AZ829">
            <v>157507.22333333336</v>
          </cell>
        </row>
        <row r="830">
          <cell r="Q830">
            <v>46498.65</v>
          </cell>
          <cell r="S830">
            <v>44072.83</v>
          </cell>
          <cell r="U830">
            <v>41489.089999999997</v>
          </cell>
          <cell r="V830">
            <v>37464.15</v>
          </cell>
          <cell r="W830">
            <v>36172.28</v>
          </cell>
          <cell r="Y830">
            <v>33588.54</v>
          </cell>
          <cell r="AA830">
            <v>31004.799999999999</v>
          </cell>
          <cell r="AJ830">
            <v>51508.722916666673</v>
          </cell>
          <cell r="AN830">
            <v>49178.409166666679</v>
          </cell>
          <cell r="AR830">
            <v>43108.808750000004</v>
          </cell>
          <cell r="AV830">
            <v>37190.601249999992</v>
          </cell>
          <cell r="AZ830">
            <v>30149.778749999998</v>
          </cell>
        </row>
        <row r="831">
          <cell r="Q831">
            <v>-12647.51</v>
          </cell>
          <cell r="S831">
            <v>-11903.51</v>
          </cell>
          <cell r="U831">
            <v>-11159.51</v>
          </cell>
          <cell r="V831">
            <v>-10787.51</v>
          </cell>
          <cell r="W831">
            <v>-10415.51</v>
          </cell>
          <cell r="Y831">
            <v>-9671.51</v>
          </cell>
          <cell r="AA831">
            <v>-8927.51</v>
          </cell>
          <cell r="AJ831">
            <v>-13360.51</v>
          </cell>
          <cell r="AN831">
            <v>-12864.51</v>
          </cell>
          <cell r="AR831">
            <v>-11872.509999999997</v>
          </cell>
          <cell r="AV831">
            <v>-10415.509999999997</v>
          </cell>
          <cell r="AZ831">
            <v>-8648.5304166666665</v>
          </cell>
        </row>
        <row r="832">
          <cell r="V832">
            <v>2733.07</v>
          </cell>
          <cell r="W832">
            <v>2733.07</v>
          </cell>
          <cell r="Y832">
            <v>3442.61</v>
          </cell>
          <cell r="AA832">
            <v>3442.61</v>
          </cell>
          <cell r="AJ832">
            <v>0</v>
          </cell>
          <cell r="AN832">
            <v>0</v>
          </cell>
          <cell r="AR832">
            <v>878.50458333333336</v>
          </cell>
          <cell r="AV832">
            <v>2026.0412500000002</v>
          </cell>
          <cell r="AZ832">
            <v>3030.1358333333337</v>
          </cell>
        </row>
        <row r="833">
          <cell r="V833">
            <v>0</v>
          </cell>
          <cell r="W833">
            <v>0</v>
          </cell>
          <cell r="Y833">
            <v>0</v>
          </cell>
          <cell r="AA833">
            <v>0</v>
          </cell>
          <cell r="AJ833">
            <v>0</v>
          </cell>
          <cell r="AN833">
            <v>0</v>
          </cell>
          <cell r="AR833">
            <v>0</v>
          </cell>
          <cell r="AV833">
            <v>0</v>
          </cell>
          <cell r="AZ833">
            <v>0</v>
          </cell>
        </row>
        <row r="834">
          <cell r="AV834">
            <v>0</v>
          </cell>
          <cell r="AZ834">
            <v>0</v>
          </cell>
        </row>
        <row r="835">
          <cell r="AV835">
            <v>0</v>
          </cell>
          <cell r="AZ835">
            <v>6641.1629166666671</v>
          </cell>
        </row>
        <row r="836">
          <cell r="AV836">
            <v>0</v>
          </cell>
          <cell r="AZ836">
            <v>14465.183333333334</v>
          </cell>
        </row>
        <row r="837">
          <cell r="U837">
            <v>0</v>
          </cell>
          <cell r="V837">
            <v>0</v>
          </cell>
          <cell r="W837">
            <v>0</v>
          </cell>
          <cell r="Y837">
            <v>0</v>
          </cell>
          <cell r="AA837">
            <v>0</v>
          </cell>
          <cell r="AJ837">
            <v>0</v>
          </cell>
          <cell r="AN837">
            <v>0</v>
          </cell>
          <cell r="AR837">
            <v>0</v>
          </cell>
          <cell r="AV837">
            <v>0</v>
          </cell>
          <cell r="AZ837">
            <v>0</v>
          </cell>
        </row>
        <row r="838">
          <cell r="Q838">
            <v>144422</v>
          </cell>
          <cell r="S838">
            <v>141366</v>
          </cell>
          <cell r="U838">
            <v>138310</v>
          </cell>
          <cell r="V838">
            <v>136782</v>
          </cell>
          <cell r="W838">
            <v>135254</v>
          </cell>
          <cell r="Y838">
            <v>132198</v>
          </cell>
          <cell r="AA838">
            <v>129142</v>
          </cell>
          <cell r="AJ838">
            <v>153590</v>
          </cell>
          <cell r="AN838">
            <v>147478</v>
          </cell>
          <cell r="AR838">
            <v>141366</v>
          </cell>
          <cell r="AV838">
            <v>135254</v>
          </cell>
          <cell r="AZ838">
            <v>129142</v>
          </cell>
        </row>
        <row r="839">
          <cell r="Q839">
            <v>0</v>
          </cell>
          <cell r="S839">
            <v>0</v>
          </cell>
          <cell r="U839">
            <v>0</v>
          </cell>
          <cell r="V839">
            <v>0</v>
          </cell>
          <cell r="W839">
            <v>0</v>
          </cell>
          <cell r="Y839">
            <v>0</v>
          </cell>
          <cell r="AA839">
            <v>0</v>
          </cell>
          <cell r="AJ839">
            <v>0</v>
          </cell>
          <cell r="AN839">
            <v>0</v>
          </cell>
          <cell r="AR839">
            <v>0</v>
          </cell>
          <cell r="AV839">
            <v>0</v>
          </cell>
          <cell r="AZ839">
            <v>0</v>
          </cell>
        </row>
        <row r="840">
          <cell r="Q840">
            <v>0</v>
          </cell>
          <cell r="S840">
            <v>0</v>
          </cell>
          <cell r="U840">
            <v>0</v>
          </cell>
          <cell r="V840">
            <v>0</v>
          </cell>
          <cell r="W840">
            <v>0</v>
          </cell>
          <cell r="Y840">
            <v>0</v>
          </cell>
          <cell r="AA840">
            <v>0</v>
          </cell>
          <cell r="AJ840">
            <v>0</v>
          </cell>
          <cell r="AN840">
            <v>0</v>
          </cell>
          <cell r="AR840">
            <v>0</v>
          </cell>
          <cell r="AV840">
            <v>0</v>
          </cell>
          <cell r="AZ840">
            <v>0</v>
          </cell>
        </row>
        <row r="841">
          <cell r="Q841">
            <v>2547275.2000000002</v>
          </cell>
          <cell r="S841">
            <v>2519128.52</v>
          </cell>
          <cell r="U841">
            <v>2490981.84</v>
          </cell>
          <cell r="V841">
            <v>2476908.5</v>
          </cell>
          <cell r="W841">
            <v>2462835.16</v>
          </cell>
          <cell r="Y841">
            <v>2434688.48</v>
          </cell>
          <cell r="AA841">
            <v>2406541.7999999998</v>
          </cell>
          <cell r="AJ841">
            <v>2631715.2762500001</v>
          </cell>
          <cell r="AN841">
            <v>2575421.8929166668</v>
          </cell>
          <cell r="AR841">
            <v>2519128.5229166667</v>
          </cell>
          <cell r="AV841">
            <v>2462835.16</v>
          </cell>
          <cell r="AZ841">
            <v>2406541.8000000007</v>
          </cell>
        </row>
        <row r="842">
          <cell r="Q842">
            <v>451369.41</v>
          </cell>
          <cell r="S842">
            <v>448521.65</v>
          </cell>
          <cell r="U842">
            <v>445673.89</v>
          </cell>
          <cell r="V842">
            <v>444250.01</v>
          </cell>
          <cell r="W842">
            <v>442826.13</v>
          </cell>
          <cell r="Y842">
            <v>439978.37</v>
          </cell>
          <cell r="AA842">
            <v>437130.61</v>
          </cell>
          <cell r="AJ842">
            <v>459912.65250000008</v>
          </cell>
          <cell r="AN842">
            <v>454217.15250000008</v>
          </cell>
          <cell r="AR842">
            <v>448521.65000000008</v>
          </cell>
          <cell r="AV842">
            <v>442826.13000000012</v>
          </cell>
          <cell r="AZ842">
            <v>437130.61000000004</v>
          </cell>
        </row>
        <row r="843">
          <cell r="Q843">
            <v>4232226.6100000003</v>
          </cell>
          <cell r="S843">
            <v>4193925.91</v>
          </cell>
          <cell r="U843">
            <v>4155625.21</v>
          </cell>
          <cell r="V843">
            <v>4136474.86</v>
          </cell>
          <cell r="W843">
            <v>4117324.51</v>
          </cell>
          <cell r="Y843">
            <v>4079023.81</v>
          </cell>
          <cell r="AA843">
            <v>4040723.11</v>
          </cell>
          <cell r="AJ843">
            <v>4347128.6908333329</v>
          </cell>
          <cell r="AN843">
            <v>4270527.2975000003</v>
          </cell>
          <cell r="AR843">
            <v>4193925.9041666668</v>
          </cell>
          <cell r="AV843">
            <v>4117324.51</v>
          </cell>
          <cell r="AZ843">
            <v>4040723.11</v>
          </cell>
        </row>
        <row r="844">
          <cell r="Q844">
            <v>0</v>
          </cell>
          <cell r="S844">
            <v>0</v>
          </cell>
          <cell r="U844">
            <v>0</v>
          </cell>
          <cell r="V844">
            <v>0</v>
          </cell>
          <cell r="W844">
            <v>0</v>
          </cell>
          <cell r="Y844">
            <v>0</v>
          </cell>
          <cell r="AA844">
            <v>0</v>
          </cell>
          <cell r="AJ844">
            <v>0</v>
          </cell>
          <cell r="AN844">
            <v>0</v>
          </cell>
          <cell r="AR844">
            <v>0</v>
          </cell>
          <cell r="AV844">
            <v>0</v>
          </cell>
          <cell r="AZ844">
            <v>0</v>
          </cell>
        </row>
        <row r="845">
          <cell r="Q845">
            <v>33238.550000000003</v>
          </cell>
          <cell r="S845">
            <v>32655.41</v>
          </cell>
          <cell r="U845">
            <v>32072.27</v>
          </cell>
          <cell r="V845">
            <v>31780.7</v>
          </cell>
          <cell r="W845">
            <v>31489.13</v>
          </cell>
          <cell r="Y845">
            <v>30905.99</v>
          </cell>
          <cell r="AA845">
            <v>30322.85</v>
          </cell>
          <cell r="AJ845">
            <v>34987.950833333329</v>
          </cell>
          <cell r="AN845">
            <v>33821.677499999998</v>
          </cell>
          <cell r="AR845">
            <v>32655.404166666671</v>
          </cell>
          <cell r="AV845">
            <v>31489.129999999994</v>
          </cell>
          <cell r="AZ845">
            <v>30322.849999999995</v>
          </cell>
        </row>
        <row r="846">
          <cell r="Q846">
            <v>1008150.07</v>
          </cell>
          <cell r="S846">
            <v>1000569.99</v>
          </cell>
          <cell r="U846">
            <v>992989.91</v>
          </cell>
          <cell r="V846">
            <v>989199.87</v>
          </cell>
          <cell r="W846">
            <v>985409.83</v>
          </cell>
          <cell r="Y846">
            <v>977829.75</v>
          </cell>
          <cell r="AA846">
            <v>970249.67</v>
          </cell>
          <cell r="AJ846">
            <v>1030890.3004166665</v>
          </cell>
          <cell r="AN846">
            <v>1015730.1437499998</v>
          </cell>
          <cell r="AR846">
            <v>1000569.9870833332</v>
          </cell>
          <cell r="AV846">
            <v>985409.83000000007</v>
          </cell>
          <cell r="AZ846">
            <v>970249.67</v>
          </cell>
        </row>
        <row r="847">
          <cell r="Q847">
            <v>766111.02</v>
          </cell>
          <cell r="S847">
            <v>760350.78</v>
          </cell>
          <cell r="U847">
            <v>754590.54</v>
          </cell>
          <cell r="V847">
            <v>751710.42</v>
          </cell>
          <cell r="W847">
            <v>748830.3</v>
          </cell>
          <cell r="Y847">
            <v>743070.06</v>
          </cell>
          <cell r="AA847">
            <v>737309.82</v>
          </cell>
          <cell r="AJ847">
            <v>783391.73041666672</v>
          </cell>
          <cell r="AN847">
            <v>771871.25375000003</v>
          </cell>
          <cell r="AR847">
            <v>760350.77708333323</v>
          </cell>
          <cell r="AV847">
            <v>748830.29999999993</v>
          </cell>
          <cell r="AZ847">
            <v>737309.82</v>
          </cell>
        </row>
        <row r="848">
          <cell r="Q848">
            <v>2345797.09</v>
          </cell>
          <cell r="S848">
            <v>2328159.5099999998</v>
          </cell>
          <cell r="U848">
            <v>2310521.9300000002</v>
          </cell>
          <cell r="V848">
            <v>2301703.14</v>
          </cell>
          <cell r="W848">
            <v>2292884.35</v>
          </cell>
          <cell r="Y848">
            <v>2275246.77</v>
          </cell>
          <cell r="AA848">
            <v>2257609.19</v>
          </cell>
          <cell r="AJ848">
            <v>2398709.8204166666</v>
          </cell>
          <cell r="AN848">
            <v>2363434.6637499998</v>
          </cell>
          <cell r="AR848">
            <v>2328159.5070833336</v>
          </cell>
          <cell r="AV848">
            <v>2292884.35</v>
          </cell>
          <cell r="AZ848">
            <v>2257609.1900000004</v>
          </cell>
        </row>
        <row r="849">
          <cell r="Q849">
            <v>715934.91</v>
          </cell>
          <cell r="S849">
            <v>710551.95</v>
          </cell>
          <cell r="U849">
            <v>705168.99</v>
          </cell>
          <cell r="V849">
            <v>702477.51</v>
          </cell>
          <cell r="W849">
            <v>699786.03</v>
          </cell>
          <cell r="Y849">
            <v>694403.07</v>
          </cell>
          <cell r="AA849">
            <v>689020.11</v>
          </cell>
          <cell r="AJ849">
            <v>732083.8091666667</v>
          </cell>
          <cell r="AN849">
            <v>721317.88249999995</v>
          </cell>
          <cell r="AR849">
            <v>710551.9558333332</v>
          </cell>
          <cell r="AV849">
            <v>699786.02999999991</v>
          </cell>
          <cell r="AZ849">
            <v>689020.11</v>
          </cell>
        </row>
        <row r="850">
          <cell r="Q850">
            <v>14834.22</v>
          </cell>
          <cell r="S850">
            <v>14644.04</v>
          </cell>
          <cell r="U850">
            <v>14453.86</v>
          </cell>
          <cell r="V850">
            <v>14358.77</v>
          </cell>
          <cell r="W850">
            <v>14263.68</v>
          </cell>
          <cell r="Y850">
            <v>14073.5</v>
          </cell>
          <cell r="AA850">
            <v>13883.32</v>
          </cell>
          <cell r="AJ850">
            <v>15404.76</v>
          </cell>
          <cell r="AN850">
            <v>15024.400000000001</v>
          </cell>
          <cell r="AR850">
            <v>14644.039999999999</v>
          </cell>
          <cell r="AV850">
            <v>14263.68</v>
          </cell>
          <cell r="AZ850">
            <v>13883.32</v>
          </cell>
        </row>
        <row r="851">
          <cell r="Q851">
            <v>34612.410000000003</v>
          </cell>
          <cell r="S851">
            <v>34168.65</v>
          </cell>
          <cell r="U851">
            <v>33724.89</v>
          </cell>
          <cell r="V851">
            <v>33503.01</v>
          </cell>
          <cell r="W851">
            <v>33281.129999999997</v>
          </cell>
          <cell r="Y851">
            <v>32837.370000000003</v>
          </cell>
          <cell r="AA851">
            <v>32393.61</v>
          </cell>
          <cell r="AJ851">
            <v>35943.689999999995</v>
          </cell>
          <cell r="AN851">
            <v>35056.17</v>
          </cell>
          <cell r="AR851">
            <v>34168.65</v>
          </cell>
          <cell r="AV851">
            <v>33281.129999999997</v>
          </cell>
          <cell r="AZ851">
            <v>32393.610000000004</v>
          </cell>
        </row>
        <row r="852">
          <cell r="Q852">
            <v>0</v>
          </cell>
          <cell r="S852">
            <v>0</v>
          </cell>
          <cell r="U852">
            <v>0</v>
          </cell>
          <cell r="V852">
            <v>0</v>
          </cell>
          <cell r="W852">
            <v>0</v>
          </cell>
          <cell r="Y852">
            <v>0</v>
          </cell>
          <cell r="AA852">
            <v>0</v>
          </cell>
          <cell r="AJ852">
            <v>0</v>
          </cell>
          <cell r="AN852">
            <v>0</v>
          </cell>
          <cell r="AR852">
            <v>0</v>
          </cell>
          <cell r="AV852">
            <v>0</v>
          </cell>
          <cell r="AZ852">
            <v>0</v>
          </cell>
        </row>
        <row r="853">
          <cell r="Q853">
            <v>853971.32</v>
          </cell>
          <cell r="S853">
            <v>843557.04</v>
          </cell>
          <cell r="U853">
            <v>833142.76</v>
          </cell>
          <cell r="V853">
            <v>827935.62</v>
          </cell>
          <cell r="W853">
            <v>822728.48</v>
          </cell>
          <cell r="Y853">
            <v>812314.2</v>
          </cell>
          <cell r="AA853">
            <v>801899.92</v>
          </cell>
          <cell r="AJ853">
            <v>885214.16000000015</v>
          </cell>
          <cell r="AN853">
            <v>864385.6</v>
          </cell>
          <cell r="AR853">
            <v>843557.04</v>
          </cell>
          <cell r="AV853">
            <v>822728.48</v>
          </cell>
          <cell r="AZ853">
            <v>801899.92</v>
          </cell>
        </row>
        <row r="854">
          <cell r="Q854">
            <v>395356.79</v>
          </cell>
          <cell r="S854">
            <v>378883.59</v>
          </cell>
          <cell r="U854">
            <v>362410.39</v>
          </cell>
          <cell r="V854">
            <v>354173.79</v>
          </cell>
          <cell r="W854">
            <v>345937.19</v>
          </cell>
          <cell r="Y854">
            <v>329463.99</v>
          </cell>
          <cell r="AA854">
            <v>312990.78999999998</v>
          </cell>
          <cell r="AJ854">
            <v>444776.37291666679</v>
          </cell>
          <cell r="AN854">
            <v>411829.98958333326</v>
          </cell>
          <cell r="AR854">
            <v>378883.59291666659</v>
          </cell>
          <cell r="AV854">
            <v>345937.19</v>
          </cell>
          <cell r="AZ854">
            <v>312990.78999999998</v>
          </cell>
        </row>
        <row r="855">
          <cell r="Q855">
            <v>50188.72</v>
          </cell>
          <cell r="S855">
            <v>47614.94</v>
          </cell>
          <cell r="U855">
            <v>45041.16</v>
          </cell>
          <cell r="V855">
            <v>43754.27</v>
          </cell>
          <cell r="W855">
            <v>42467.38</v>
          </cell>
          <cell r="Y855">
            <v>39893.599999999999</v>
          </cell>
          <cell r="AA855">
            <v>37319.82</v>
          </cell>
          <cell r="AJ855">
            <v>57910.042916666665</v>
          </cell>
          <cell r="AN855">
            <v>52762.499583333345</v>
          </cell>
          <cell r="AR855">
            <v>47614.94291666666</v>
          </cell>
          <cell r="AV855">
            <v>42467.38</v>
          </cell>
          <cell r="AZ855">
            <v>37319.82</v>
          </cell>
        </row>
        <row r="856">
          <cell r="Q856">
            <v>155400.29999999999</v>
          </cell>
          <cell r="S856">
            <v>153624.32000000001</v>
          </cell>
          <cell r="U856">
            <v>151848.34</v>
          </cell>
          <cell r="V856">
            <v>150960.35</v>
          </cell>
          <cell r="W856">
            <v>150072.35999999999</v>
          </cell>
          <cell r="Y856">
            <v>148296.38</v>
          </cell>
          <cell r="AA856">
            <v>146520.4</v>
          </cell>
          <cell r="AJ856">
            <v>160728.24000000002</v>
          </cell>
          <cell r="AN856">
            <v>157176.28000000003</v>
          </cell>
          <cell r="AR856">
            <v>153624.32000000004</v>
          </cell>
          <cell r="AV856">
            <v>150072.35999999999</v>
          </cell>
          <cell r="AZ856">
            <v>146520.4</v>
          </cell>
        </row>
        <row r="857">
          <cell r="Q857">
            <v>0</v>
          </cell>
          <cell r="S857">
            <v>0</v>
          </cell>
          <cell r="U857">
            <v>0</v>
          </cell>
          <cell r="V857">
            <v>0</v>
          </cell>
          <cell r="W857">
            <v>0</v>
          </cell>
          <cell r="Y857">
            <v>0</v>
          </cell>
          <cell r="AA857">
            <v>0</v>
          </cell>
          <cell r="AJ857">
            <v>0</v>
          </cell>
          <cell r="AN857">
            <v>0</v>
          </cell>
          <cell r="AR857">
            <v>0</v>
          </cell>
          <cell r="AV857">
            <v>0</v>
          </cell>
          <cell r="AZ857">
            <v>0</v>
          </cell>
        </row>
        <row r="858">
          <cell r="Q858">
            <v>5418087.7599999998</v>
          </cell>
          <cell r="S858">
            <v>5385250.8600000003</v>
          </cell>
          <cell r="U858">
            <v>5352413.96</v>
          </cell>
          <cell r="V858">
            <v>5335995.51</v>
          </cell>
          <cell r="W858">
            <v>5319577.0599999996</v>
          </cell>
          <cell r="Y858">
            <v>5286740.16</v>
          </cell>
          <cell r="AA858">
            <v>5253903.26</v>
          </cell>
          <cell r="AJ858">
            <v>5516598.46</v>
          </cell>
          <cell r="AN858">
            <v>5450924.6600000001</v>
          </cell>
          <cell r="AR858">
            <v>5385250.8600000003</v>
          </cell>
          <cell r="AV858">
            <v>5319577.0599999996</v>
          </cell>
          <cell r="AZ858">
            <v>5253903.26</v>
          </cell>
        </row>
        <row r="859">
          <cell r="Q859">
            <v>1607202.99</v>
          </cell>
          <cell r="S859">
            <v>1575377.19</v>
          </cell>
          <cell r="U859">
            <v>1543551.39</v>
          </cell>
          <cell r="V859">
            <v>1527638.49</v>
          </cell>
          <cell r="W859">
            <v>1511725.59</v>
          </cell>
          <cell r="Y859">
            <v>1479899.79</v>
          </cell>
          <cell r="AA859">
            <v>1448073.99</v>
          </cell>
          <cell r="AJ859">
            <v>1702680.39</v>
          </cell>
          <cell r="AN859">
            <v>1639028.7899999998</v>
          </cell>
          <cell r="AR859">
            <v>1575377.1900000002</v>
          </cell>
          <cell r="AV859">
            <v>1511725.5899999999</v>
          </cell>
          <cell r="AZ859">
            <v>1448073.99</v>
          </cell>
        </row>
        <row r="860">
          <cell r="Q860">
            <v>10796919.33</v>
          </cell>
          <cell r="S860">
            <v>11980919.33</v>
          </cell>
          <cell r="U860">
            <v>12353919.33</v>
          </cell>
          <cell r="V860">
            <v>12203919.33</v>
          </cell>
          <cell r="W860">
            <v>12197919.33</v>
          </cell>
          <cell r="Y860">
            <v>12111919.33</v>
          </cell>
          <cell r="AA860">
            <v>12135919.33</v>
          </cell>
          <cell r="AJ860">
            <v>11449158.413333334</v>
          </cell>
          <cell r="AN860">
            <v>11357112.08</v>
          </cell>
          <cell r="AR860">
            <v>11629107.413333334</v>
          </cell>
          <cell r="AV860">
            <v>11982252.663333334</v>
          </cell>
          <cell r="AZ860">
            <v>11841335.996666668</v>
          </cell>
        </row>
        <row r="861">
          <cell r="Q861">
            <v>0</v>
          </cell>
          <cell r="S861">
            <v>0</v>
          </cell>
          <cell r="U861">
            <v>0</v>
          </cell>
          <cell r="V861">
            <v>0</v>
          </cell>
          <cell r="W861">
            <v>0</v>
          </cell>
          <cell r="Y861">
            <v>0</v>
          </cell>
          <cell r="AA861">
            <v>0</v>
          </cell>
          <cell r="AJ861">
            <v>0</v>
          </cell>
          <cell r="AN861">
            <v>0</v>
          </cell>
          <cell r="AR861">
            <v>0</v>
          </cell>
          <cell r="AV861">
            <v>0</v>
          </cell>
          <cell r="AZ861">
            <v>0</v>
          </cell>
        </row>
        <row r="862">
          <cell r="Q862">
            <v>0</v>
          </cell>
          <cell r="S862">
            <v>0</v>
          </cell>
          <cell r="U862">
            <v>0</v>
          </cell>
          <cell r="V862">
            <v>0</v>
          </cell>
          <cell r="W862">
            <v>0</v>
          </cell>
          <cell r="Y862">
            <v>0</v>
          </cell>
          <cell r="AA862">
            <v>0</v>
          </cell>
          <cell r="AJ862">
            <v>0</v>
          </cell>
          <cell r="AN862">
            <v>0</v>
          </cell>
          <cell r="AR862">
            <v>0</v>
          </cell>
          <cell r="AV862">
            <v>0</v>
          </cell>
          <cell r="AZ862">
            <v>0</v>
          </cell>
        </row>
        <row r="863">
          <cell r="Q863">
            <v>5328888</v>
          </cell>
          <cell r="S863">
            <v>5328888</v>
          </cell>
          <cell r="U863">
            <v>5485875</v>
          </cell>
          <cell r="V863">
            <v>5485875</v>
          </cell>
          <cell r="W863">
            <v>5390249</v>
          </cell>
          <cell r="Y863">
            <v>5390249</v>
          </cell>
          <cell r="AA863">
            <v>5445607</v>
          </cell>
          <cell r="AJ863">
            <v>5092117.625</v>
          </cell>
          <cell r="AN863">
            <v>5229164.625</v>
          </cell>
          <cell r="AR863">
            <v>5355713.916666667</v>
          </cell>
          <cell r="AV863">
            <v>5418210.125</v>
          </cell>
          <cell r="AZ863">
            <v>5200089.25</v>
          </cell>
        </row>
        <row r="864">
          <cell r="Q864">
            <v>2454000</v>
          </cell>
          <cell r="S864">
            <v>2454000</v>
          </cell>
          <cell r="U864">
            <v>2454000</v>
          </cell>
          <cell r="V864">
            <v>2454000</v>
          </cell>
          <cell r="W864">
            <v>2454000</v>
          </cell>
          <cell r="Y864">
            <v>2454000</v>
          </cell>
          <cell r="AA864">
            <v>2454000</v>
          </cell>
          <cell r="AJ864">
            <v>1911583.3333333333</v>
          </cell>
          <cell r="AN864">
            <v>2100250</v>
          </cell>
          <cell r="AR864">
            <v>2288916.6666666665</v>
          </cell>
          <cell r="AV864">
            <v>2424666.6666666665</v>
          </cell>
          <cell r="AZ864">
            <v>2117083.3333333335</v>
          </cell>
        </row>
        <row r="865">
          <cell r="Q865">
            <v>0</v>
          </cell>
          <cell r="S865">
            <v>0</v>
          </cell>
          <cell r="U865">
            <v>0</v>
          </cell>
          <cell r="V865">
            <v>0</v>
          </cell>
          <cell r="W865">
            <v>0</v>
          </cell>
          <cell r="Y865">
            <v>0</v>
          </cell>
          <cell r="AA865">
            <v>0</v>
          </cell>
          <cell r="AJ865">
            <v>0</v>
          </cell>
          <cell r="AN865">
            <v>0</v>
          </cell>
          <cell r="AR865">
            <v>0</v>
          </cell>
          <cell r="AV865">
            <v>0</v>
          </cell>
          <cell r="AZ865">
            <v>0</v>
          </cell>
        </row>
        <row r="866">
          <cell r="Q866">
            <v>1620000</v>
          </cell>
          <cell r="S866">
            <v>1518000</v>
          </cell>
          <cell r="U866">
            <v>1416000</v>
          </cell>
          <cell r="V866">
            <v>1365000</v>
          </cell>
          <cell r="W866">
            <v>1314000</v>
          </cell>
          <cell r="Y866">
            <v>1212000</v>
          </cell>
          <cell r="AA866">
            <v>1110000</v>
          </cell>
          <cell r="AJ866">
            <v>1926000</v>
          </cell>
          <cell r="AN866">
            <v>1722000</v>
          </cell>
          <cell r="AR866">
            <v>1518000</v>
          </cell>
          <cell r="AV866">
            <v>1314000</v>
          </cell>
          <cell r="AZ866">
            <v>1110000</v>
          </cell>
        </row>
        <row r="867">
          <cell r="Q867">
            <v>51319603</v>
          </cell>
          <cell r="S867">
            <v>61156640.240000002</v>
          </cell>
          <cell r="U867">
            <v>53671108.43</v>
          </cell>
          <cell r="V867">
            <v>45986258.560000002</v>
          </cell>
          <cell r="W867">
            <v>42861798.280000001</v>
          </cell>
          <cell r="Y867">
            <v>46455029.840000004</v>
          </cell>
          <cell r="AA867">
            <v>33198050.079999998</v>
          </cell>
          <cell r="AJ867">
            <v>13566287.666666666</v>
          </cell>
          <cell r="AN867">
            <v>31570324.82291666</v>
          </cell>
          <cell r="AR867">
            <v>46481724.653333329</v>
          </cell>
          <cell r="AV867">
            <v>45295664.994166665</v>
          </cell>
          <cell r="AZ867">
            <v>35547889.756250001</v>
          </cell>
        </row>
        <row r="868">
          <cell r="Q868">
            <v>412105</v>
          </cell>
          <cell r="S868">
            <v>412105</v>
          </cell>
          <cell r="U868">
            <v>412105</v>
          </cell>
          <cell r="V868">
            <v>412105</v>
          </cell>
          <cell r="W868">
            <v>412105</v>
          </cell>
          <cell r="Y868">
            <v>412105</v>
          </cell>
          <cell r="AA868">
            <v>412105</v>
          </cell>
          <cell r="AJ868">
            <v>412105</v>
          </cell>
          <cell r="AN868">
            <v>418938.33333333331</v>
          </cell>
          <cell r="AR868">
            <v>418938.33333333331</v>
          </cell>
          <cell r="AV868">
            <v>418938.33333333331</v>
          </cell>
          <cell r="AZ868">
            <v>412105</v>
          </cell>
        </row>
        <row r="869">
          <cell r="Q869">
            <v>10957.58</v>
          </cell>
          <cell r="S869">
            <v>10957.58</v>
          </cell>
          <cell r="U869">
            <v>10957.58</v>
          </cell>
          <cell r="V869">
            <v>10957.58</v>
          </cell>
          <cell r="W869">
            <v>10957.58</v>
          </cell>
          <cell r="Y869">
            <v>10957.58</v>
          </cell>
          <cell r="AA869">
            <v>0</v>
          </cell>
          <cell r="AJ869">
            <v>10957.58</v>
          </cell>
          <cell r="AN869">
            <v>10957.58</v>
          </cell>
          <cell r="AR869">
            <v>10957.58</v>
          </cell>
          <cell r="AV869">
            <v>7761.6191666666664</v>
          </cell>
          <cell r="AZ869">
            <v>4109.0924999999997</v>
          </cell>
        </row>
        <row r="870">
          <cell r="Q870">
            <v>21873416</v>
          </cell>
          <cell r="S870">
            <v>24583459.18</v>
          </cell>
          <cell r="U870">
            <v>17884000.309999999</v>
          </cell>
          <cell r="V870">
            <v>12103569.51</v>
          </cell>
          <cell r="W870">
            <v>11041233.23</v>
          </cell>
          <cell r="Y870">
            <v>11925189.720000001</v>
          </cell>
          <cell r="AA870">
            <v>8803009.2300000004</v>
          </cell>
          <cell r="AJ870">
            <v>4546441.333333333</v>
          </cell>
          <cell r="AN870">
            <v>11599413.176249998</v>
          </cell>
          <cell r="AR870">
            <v>15409380.136666665</v>
          </cell>
          <cell r="AV870">
            <v>13995143.177916666</v>
          </cell>
          <cell r="AZ870">
            <v>10087888.37125</v>
          </cell>
        </row>
        <row r="871">
          <cell r="Q871">
            <v>10470344</v>
          </cell>
          <cell r="S871">
            <v>10401686</v>
          </cell>
          <cell r="U871">
            <v>10333028</v>
          </cell>
          <cell r="V871">
            <v>10298699</v>
          </cell>
          <cell r="W871">
            <v>10264370</v>
          </cell>
          <cell r="Y871">
            <v>10195712</v>
          </cell>
          <cell r="AA871">
            <v>10127054</v>
          </cell>
          <cell r="AJ871">
            <v>10676318</v>
          </cell>
          <cell r="AN871">
            <v>10539002</v>
          </cell>
          <cell r="AR871">
            <v>10401686</v>
          </cell>
          <cell r="AV871">
            <v>10264370</v>
          </cell>
          <cell r="AZ871">
            <v>10127054</v>
          </cell>
        </row>
        <row r="872">
          <cell r="Q872">
            <v>0</v>
          </cell>
          <cell r="S872">
            <v>0</v>
          </cell>
          <cell r="U872">
            <v>0</v>
          </cell>
          <cell r="V872">
            <v>0</v>
          </cell>
          <cell r="W872">
            <v>0</v>
          </cell>
          <cell r="Y872">
            <v>0</v>
          </cell>
          <cell r="AA872">
            <v>0</v>
          </cell>
          <cell r="AJ872">
            <v>0</v>
          </cell>
          <cell r="AN872">
            <v>0</v>
          </cell>
          <cell r="AR872">
            <v>0</v>
          </cell>
          <cell r="AV872">
            <v>0</v>
          </cell>
          <cell r="AZ872">
            <v>0</v>
          </cell>
        </row>
        <row r="873">
          <cell r="Q873">
            <v>0</v>
          </cell>
          <cell r="S873">
            <v>0</v>
          </cell>
          <cell r="U873">
            <v>0</v>
          </cell>
          <cell r="V873">
            <v>0</v>
          </cell>
          <cell r="W873">
            <v>0</v>
          </cell>
          <cell r="Y873">
            <v>0</v>
          </cell>
          <cell r="AA873">
            <v>0</v>
          </cell>
          <cell r="AJ873">
            <v>21041834.5</v>
          </cell>
          <cell r="AN873">
            <v>18567887.875</v>
          </cell>
          <cell r="AR873">
            <v>2682323.5416666665</v>
          </cell>
          <cell r="AV873">
            <v>0</v>
          </cell>
          <cell r="AZ873">
            <v>0</v>
          </cell>
        </row>
        <row r="874">
          <cell r="Q874">
            <v>0</v>
          </cell>
          <cell r="S874">
            <v>0</v>
          </cell>
          <cell r="U874">
            <v>0</v>
          </cell>
          <cell r="V874">
            <v>0</v>
          </cell>
          <cell r="W874">
            <v>0</v>
          </cell>
          <cell r="Y874">
            <v>0</v>
          </cell>
          <cell r="AA874">
            <v>0</v>
          </cell>
          <cell r="AJ874">
            <v>0</v>
          </cell>
          <cell r="AN874">
            <v>0</v>
          </cell>
          <cell r="AR874">
            <v>0</v>
          </cell>
          <cell r="AV874">
            <v>0</v>
          </cell>
          <cell r="AZ874">
            <v>0</v>
          </cell>
        </row>
        <row r="875">
          <cell r="Q875">
            <v>84163082</v>
          </cell>
          <cell r="S875">
            <v>85322082</v>
          </cell>
          <cell r="U875">
            <v>86462082</v>
          </cell>
          <cell r="V875">
            <v>86872082</v>
          </cell>
          <cell r="W875">
            <v>87561082</v>
          </cell>
          <cell r="Y875">
            <v>88521082</v>
          </cell>
          <cell r="AA875">
            <v>89420041</v>
          </cell>
          <cell r="AJ875">
            <v>78708748.666666672</v>
          </cell>
          <cell r="AN875">
            <v>82151498.666666672</v>
          </cell>
          <cell r="AR875">
            <v>85085457</v>
          </cell>
          <cell r="AV875">
            <v>87313528.375</v>
          </cell>
          <cell r="AZ875">
            <v>88995389.708333328</v>
          </cell>
        </row>
        <row r="876">
          <cell r="Q876">
            <v>8428000</v>
          </cell>
          <cell r="S876">
            <v>7900000</v>
          </cell>
          <cell r="U876">
            <v>7331000</v>
          </cell>
          <cell r="V876">
            <v>7070000</v>
          </cell>
          <cell r="W876">
            <v>6799000</v>
          </cell>
          <cell r="Y876">
            <v>6239000</v>
          </cell>
          <cell r="AA876">
            <v>5686000</v>
          </cell>
          <cell r="AJ876">
            <v>9968875</v>
          </cell>
          <cell r="AN876">
            <v>8901791.666666666</v>
          </cell>
          <cell r="AR876">
            <v>7880750</v>
          </cell>
          <cell r="AV876">
            <v>6790041.666666667</v>
          </cell>
          <cell r="AZ876">
            <v>5706833.333333333</v>
          </cell>
        </row>
        <row r="877">
          <cell r="Q877">
            <v>0</v>
          </cell>
          <cell r="S877">
            <v>0</v>
          </cell>
          <cell r="U877">
            <v>0</v>
          </cell>
          <cell r="V877">
            <v>0</v>
          </cell>
          <cell r="W877">
            <v>0</v>
          </cell>
          <cell r="Y877">
            <v>0</v>
          </cell>
          <cell r="AA877">
            <v>0</v>
          </cell>
          <cell r="AJ877">
            <v>-18832.5</v>
          </cell>
          <cell r="AN877">
            <v>-9416.25</v>
          </cell>
          <cell r="AR877">
            <v>0</v>
          </cell>
          <cell r="AV877">
            <v>0</v>
          </cell>
          <cell r="AZ877">
            <v>0</v>
          </cell>
        </row>
        <row r="878">
          <cell r="Q878">
            <v>81336</v>
          </cell>
          <cell r="S878">
            <v>81336</v>
          </cell>
          <cell r="U878">
            <v>69336</v>
          </cell>
          <cell r="V878">
            <v>69336</v>
          </cell>
          <cell r="W878">
            <v>57336</v>
          </cell>
          <cell r="Y878">
            <v>57336</v>
          </cell>
          <cell r="AA878">
            <v>45336</v>
          </cell>
          <cell r="AJ878">
            <v>138877.66666666666</v>
          </cell>
          <cell r="AN878">
            <v>105461</v>
          </cell>
          <cell r="AR878">
            <v>79544.333333333328</v>
          </cell>
          <cell r="AV878">
            <v>61377.666666666664</v>
          </cell>
          <cell r="AZ878">
            <v>45711</v>
          </cell>
        </row>
        <row r="879">
          <cell r="Q879">
            <v>31824059</v>
          </cell>
          <cell r="S879">
            <v>48441511.850000001</v>
          </cell>
          <cell r="U879">
            <v>57269737.200000003</v>
          </cell>
          <cell r="V879">
            <v>53394534.020000003</v>
          </cell>
          <cell r="W879">
            <v>53534945.759999998</v>
          </cell>
          <cell r="Y879">
            <v>47911050.890000001</v>
          </cell>
          <cell r="AA879">
            <v>31772828.899999999</v>
          </cell>
          <cell r="AJ879">
            <v>5933293.9333333336</v>
          </cell>
          <cell r="AN879">
            <v>20612859.430833332</v>
          </cell>
          <cell r="AR879">
            <v>37396950.076249994</v>
          </cell>
          <cell r="AV879">
            <v>44130255.040416665</v>
          </cell>
          <cell r="AZ879">
            <v>39968882.63750001</v>
          </cell>
        </row>
        <row r="880">
          <cell r="Q880">
            <v>-118022</v>
          </cell>
          <cell r="S880">
            <v>-118022</v>
          </cell>
          <cell r="U880">
            <v>0</v>
          </cell>
          <cell r="V880">
            <v>0</v>
          </cell>
          <cell r="W880">
            <v>0</v>
          </cell>
          <cell r="Y880">
            <v>0</v>
          </cell>
          <cell r="AA880">
            <v>0</v>
          </cell>
          <cell r="AJ880">
            <v>-149599.33333333334</v>
          </cell>
          <cell r="AN880">
            <v>-173532.625</v>
          </cell>
          <cell r="AR880">
            <v>-172652.375</v>
          </cell>
          <cell r="AV880">
            <v>-24587.916666666668</v>
          </cell>
          <cell r="AZ880">
            <v>0</v>
          </cell>
        </row>
        <row r="881">
          <cell r="Q881">
            <v>0</v>
          </cell>
          <cell r="S881">
            <v>0</v>
          </cell>
          <cell r="U881">
            <v>0</v>
          </cell>
          <cell r="V881">
            <v>0</v>
          </cell>
          <cell r="W881">
            <v>0</v>
          </cell>
          <cell r="Y881">
            <v>0</v>
          </cell>
          <cell r="AA881">
            <v>0</v>
          </cell>
          <cell r="AJ881">
            <v>0</v>
          </cell>
          <cell r="AN881">
            <v>0</v>
          </cell>
          <cell r="AR881">
            <v>0</v>
          </cell>
          <cell r="AV881">
            <v>0</v>
          </cell>
          <cell r="AZ881">
            <v>0</v>
          </cell>
        </row>
        <row r="882">
          <cell r="Q882">
            <v>33855518</v>
          </cell>
          <cell r="S882">
            <v>45405962.369999997</v>
          </cell>
          <cell r="U882">
            <v>40388500.93</v>
          </cell>
          <cell r="V882">
            <v>33052637.399999999</v>
          </cell>
          <cell r="W882">
            <v>32084662.48</v>
          </cell>
          <cell r="Y882">
            <v>31770776.969999999</v>
          </cell>
          <cell r="AA882">
            <v>24082491.969999999</v>
          </cell>
          <cell r="AJ882">
            <v>5453107.4366666665</v>
          </cell>
          <cell r="AN882">
            <v>18107765.056250002</v>
          </cell>
          <cell r="AR882">
            <v>28325122.659583334</v>
          </cell>
          <cell r="AV882">
            <v>32870980.846250001</v>
          </cell>
          <cell r="AZ882">
            <v>29547765.144166667</v>
          </cell>
        </row>
        <row r="883">
          <cell r="Q883">
            <v>-65675</v>
          </cell>
          <cell r="S883">
            <v>-65675</v>
          </cell>
          <cell r="U883">
            <v>0</v>
          </cell>
          <cell r="V883">
            <v>0</v>
          </cell>
          <cell r="W883">
            <v>0</v>
          </cell>
          <cell r="Y883">
            <v>0</v>
          </cell>
          <cell r="AA883">
            <v>0</v>
          </cell>
          <cell r="AJ883">
            <v>-54035.708333333336</v>
          </cell>
          <cell r="AN883">
            <v>-67457.5</v>
          </cell>
          <cell r="AR883">
            <v>-64567.208333333336</v>
          </cell>
          <cell r="AV883">
            <v>-13682.291666666666</v>
          </cell>
          <cell r="AZ883">
            <v>0</v>
          </cell>
        </row>
        <row r="884">
          <cell r="Q884">
            <v>2716379</v>
          </cell>
          <cell r="S884">
            <v>2716379</v>
          </cell>
          <cell r="U884">
            <v>2862379</v>
          </cell>
          <cell r="V884">
            <v>2862379</v>
          </cell>
          <cell r="W884">
            <v>3135379</v>
          </cell>
          <cell r="Y884">
            <v>3135379</v>
          </cell>
          <cell r="AA884">
            <v>2955379</v>
          </cell>
          <cell r="AJ884">
            <v>2542699.5416666665</v>
          </cell>
          <cell r="AN884">
            <v>2683864.875</v>
          </cell>
          <cell r="AR884">
            <v>2784405.2083333335</v>
          </cell>
          <cell r="AV884">
            <v>2929129</v>
          </cell>
          <cell r="AZ884">
            <v>3022129</v>
          </cell>
        </row>
        <row r="885">
          <cell r="Q885">
            <v>235348</v>
          </cell>
          <cell r="S885">
            <v>235348</v>
          </cell>
          <cell r="U885">
            <v>282348</v>
          </cell>
          <cell r="V885">
            <v>282348</v>
          </cell>
          <cell r="W885">
            <v>409348</v>
          </cell>
          <cell r="Y885">
            <v>409348</v>
          </cell>
          <cell r="AA885">
            <v>483348</v>
          </cell>
          <cell r="AJ885">
            <v>232889.66666666666</v>
          </cell>
          <cell r="AN885">
            <v>241223</v>
          </cell>
          <cell r="AR885">
            <v>287056.33333333331</v>
          </cell>
          <cell r="AV885">
            <v>366848</v>
          </cell>
          <cell r="AZ885">
            <v>470848</v>
          </cell>
        </row>
        <row r="886">
          <cell r="AV886">
            <v>0</v>
          </cell>
          <cell r="AZ886">
            <v>13375</v>
          </cell>
        </row>
        <row r="887">
          <cell r="Q887">
            <v>0</v>
          </cell>
          <cell r="S887">
            <v>0</v>
          </cell>
          <cell r="U887">
            <v>0</v>
          </cell>
          <cell r="V887">
            <v>0</v>
          </cell>
          <cell r="W887">
            <v>0</v>
          </cell>
          <cell r="Y887">
            <v>0</v>
          </cell>
          <cell r="AA887">
            <v>0</v>
          </cell>
          <cell r="AJ887">
            <v>120250</v>
          </cell>
          <cell r="AN887">
            <v>52250</v>
          </cell>
          <cell r="AR887">
            <v>12250</v>
          </cell>
          <cell r="AV887">
            <v>0</v>
          </cell>
          <cell r="AZ887">
            <v>0</v>
          </cell>
        </row>
        <row r="888">
          <cell r="AV888">
            <v>0</v>
          </cell>
          <cell r="AZ888">
            <v>0</v>
          </cell>
        </row>
        <row r="889">
          <cell r="Q889">
            <v>0</v>
          </cell>
          <cell r="S889">
            <v>0</v>
          </cell>
          <cell r="U889">
            <v>0</v>
          </cell>
          <cell r="V889">
            <v>0</v>
          </cell>
          <cell r="W889">
            <v>0</v>
          </cell>
          <cell r="Y889">
            <v>0</v>
          </cell>
          <cell r="AA889">
            <v>0</v>
          </cell>
          <cell r="AJ889">
            <v>26442.333333333332</v>
          </cell>
          <cell r="AN889">
            <v>17245</v>
          </cell>
          <cell r="AR889">
            <v>8047.666666666667</v>
          </cell>
          <cell r="AV889">
            <v>0</v>
          </cell>
          <cell r="AZ889">
            <v>0</v>
          </cell>
        </row>
        <row r="890">
          <cell r="Q890">
            <v>0</v>
          </cell>
          <cell r="S890">
            <v>0</v>
          </cell>
          <cell r="U890">
            <v>0</v>
          </cell>
          <cell r="V890">
            <v>0</v>
          </cell>
          <cell r="W890">
            <v>0</v>
          </cell>
          <cell r="Y890">
            <v>0</v>
          </cell>
          <cell r="AA890">
            <v>0</v>
          </cell>
          <cell r="AJ890">
            <v>0</v>
          </cell>
          <cell r="AN890">
            <v>0</v>
          </cell>
          <cell r="AR890">
            <v>0</v>
          </cell>
          <cell r="AV890">
            <v>0</v>
          </cell>
          <cell r="AZ890">
            <v>0</v>
          </cell>
        </row>
        <row r="891">
          <cell r="Q891">
            <v>10615233</v>
          </cell>
          <cell r="S891">
            <v>10615233</v>
          </cell>
          <cell r="U891">
            <v>10490233</v>
          </cell>
          <cell r="V891">
            <v>10490233</v>
          </cell>
          <cell r="W891">
            <v>10261233</v>
          </cell>
          <cell r="Y891">
            <v>10261233</v>
          </cell>
          <cell r="AA891">
            <v>10550233</v>
          </cell>
          <cell r="AJ891">
            <v>10022368.916666666</v>
          </cell>
          <cell r="AN891">
            <v>10320415.25</v>
          </cell>
          <cell r="AR891">
            <v>10429919.916666666</v>
          </cell>
          <cell r="AV891">
            <v>10488608</v>
          </cell>
          <cell r="AZ891">
            <v>10610608</v>
          </cell>
        </row>
        <row r="892">
          <cell r="Q892">
            <v>1471718</v>
          </cell>
          <cell r="S892">
            <v>1471718</v>
          </cell>
          <cell r="U892">
            <v>1348718</v>
          </cell>
          <cell r="V892">
            <v>1348718</v>
          </cell>
          <cell r="W892">
            <v>1225718</v>
          </cell>
          <cell r="Y892">
            <v>1225718</v>
          </cell>
          <cell r="AA892">
            <v>1102718</v>
          </cell>
          <cell r="AJ892">
            <v>1551676.3333333333</v>
          </cell>
          <cell r="AN892">
            <v>1507968</v>
          </cell>
          <cell r="AR892">
            <v>1413634.6666666667</v>
          </cell>
          <cell r="AV892">
            <v>1266718</v>
          </cell>
          <cell r="AZ892">
            <v>1102718</v>
          </cell>
        </row>
        <row r="893">
          <cell r="Q893">
            <v>1235000</v>
          </cell>
          <cell r="S893">
            <v>1235000</v>
          </cell>
          <cell r="U893">
            <v>1235000</v>
          </cell>
          <cell r="V893">
            <v>1235000</v>
          </cell>
          <cell r="W893">
            <v>1235000</v>
          </cell>
          <cell r="Y893">
            <v>1235000</v>
          </cell>
          <cell r="AA893">
            <v>1235000</v>
          </cell>
          <cell r="AJ893">
            <v>51458.333333333336</v>
          </cell>
          <cell r="AN893">
            <v>463125</v>
          </cell>
          <cell r="AR893">
            <v>874791.66666666663</v>
          </cell>
          <cell r="AV893">
            <v>1235000</v>
          </cell>
          <cell r="AZ893">
            <v>1235000</v>
          </cell>
        </row>
        <row r="894">
          <cell r="Q894">
            <v>0</v>
          </cell>
          <cell r="S894">
            <v>0</v>
          </cell>
          <cell r="U894">
            <v>0</v>
          </cell>
          <cell r="V894">
            <v>0</v>
          </cell>
          <cell r="W894">
            <v>0</v>
          </cell>
          <cell r="Y894">
            <v>0</v>
          </cell>
          <cell r="AA894">
            <v>0</v>
          </cell>
          <cell r="AJ894">
            <v>0</v>
          </cell>
          <cell r="AN894">
            <v>0</v>
          </cell>
          <cell r="AR894">
            <v>0</v>
          </cell>
          <cell r="AV894">
            <v>0</v>
          </cell>
          <cell r="AZ894">
            <v>0</v>
          </cell>
        </row>
        <row r="895">
          <cell r="Q895">
            <v>0</v>
          </cell>
          <cell r="S895">
            <v>0</v>
          </cell>
          <cell r="U895">
            <v>0</v>
          </cell>
          <cell r="V895">
            <v>0</v>
          </cell>
          <cell r="W895">
            <v>0</v>
          </cell>
          <cell r="Y895">
            <v>0</v>
          </cell>
          <cell r="AA895">
            <v>0</v>
          </cell>
          <cell r="AJ895">
            <v>0</v>
          </cell>
          <cell r="AN895">
            <v>0</v>
          </cell>
          <cell r="AR895">
            <v>0</v>
          </cell>
          <cell r="AV895">
            <v>0</v>
          </cell>
          <cell r="AZ895">
            <v>0</v>
          </cell>
        </row>
        <row r="896">
          <cell r="Q896">
            <v>1595730</v>
          </cell>
          <cell r="S896">
            <v>1595730</v>
          </cell>
          <cell r="U896">
            <v>0</v>
          </cell>
          <cell r="V896">
            <v>0</v>
          </cell>
          <cell r="W896">
            <v>0</v>
          </cell>
          <cell r="Y896">
            <v>0</v>
          </cell>
          <cell r="AA896">
            <v>0</v>
          </cell>
          <cell r="AJ896">
            <v>1143743.6666666667</v>
          </cell>
          <cell r="AN896">
            <v>1174501.25</v>
          </cell>
          <cell r="AR896">
            <v>796450.70833333337</v>
          </cell>
          <cell r="AV896">
            <v>332443.75</v>
          </cell>
          <cell r="AZ896">
            <v>0</v>
          </cell>
        </row>
        <row r="897">
          <cell r="Q897">
            <v>0</v>
          </cell>
          <cell r="S897">
            <v>0</v>
          </cell>
          <cell r="U897">
            <v>0</v>
          </cell>
          <cell r="V897">
            <v>0</v>
          </cell>
          <cell r="W897">
            <v>0</v>
          </cell>
          <cell r="Y897">
            <v>0</v>
          </cell>
          <cell r="AA897">
            <v>0</v>
          </cell>
          <cell r="AJ897">
            <v>17054.625</v>
          </cell>
          <cell r="AN897">
            <v>12985.125</v>
          </cell>
          <cell r="AR897">
            <v>4620.416666666667</v>
          </cell>
          <cell r="AV897">
            <v>0</v>
          </cell>
          <cell r="AZ897">
            <v>0</v>
          </cell>
        </row>
        <row r="898">
          <cell r="Q898">
            <v>1369000</v>
          </cell>
          <cell r="S898">
            <v>1369000</v>
          </cell>
          <cell r="U898">
            <v>1294000</v>
          </cell>
          <cell r="V898">
            <v>1294000</v>
          </cell>
          <cell r="W898">
            <v>1238000</v>
          </cell>
          <cell r="Y898">
            <v>1238000</v>
          </cell>
          <cell r="AA898">
            <v>1163000</v>
          </cell>
          <cell r="AJ898">
            <v>1619500</v>
          </cell>
          <cell r="AN898">
            <v>1606500</v>
          </cell>
          <cell r="AR898">
            <v>1429291.6666666667</v>
          </cell>
          <cell r="AV898">
            <v>1241833.3333333333</v>
          </cell>
          <cell r="AZ898">
            <v>1053375</v>
          </cell>
        </row>
        <row r="899">
          <cell r="U899">
            <v>1614443</v>
          </cell>
          <cell r="V899">
            <v>1614443</v>
          </cell>
          <cell r="W899">
            <v>1530937</v>
          </cell>
          <cell r="Y899">
            <v>1530937</v>
          </cell>
          <cell r="AA899">
            <v>1447431</v>
          </cell>
          <cell r="AJ899">
            <v>0</v>
          </cell>
          <cell r="AN899">
            <v>201805.375</v>
          </cell>
          <cell r="AR899">
            <v>722555.95833333337</v>
          </cell>
          <cell r="AV899">
            <v>1205032.9583333333</v>
          </cell>
          <cell r="AZ899">
            <v>1447431</v>
          </cell>
        </row>
        <row r="900">
          <cell r="AA900">
            <v>241945</v>
          </cell>
          <cell r="AR900">
            <v>0</v>
          </cell>
          <cell r="AV900">
            <v>70567.291666666672</v>
          </cell>
          <cell r="AZ900">
            <v>151215.625</v>
          </cell>
        </row>
        <row r="901">
          <cell r="Q901">
            <v>0</v>
          </cell>
          <cell r="S901">
            <v>0</v>
          </cell>
          <cell r="U901">
            <v>0</v>
          </cell>
          <cell r="V901">
            <v>0</v>
          </cell>
          <cell r="W901">
            <v>0</v>
          </cell>
          <cell r="Y901">
            <v>0</v>
          </cell>
          <cell r="AA901">
            <v>0</v>
          </cell>
          <cell r="AJ901">
            <v>0</v>
          </cell>
          <cell r="AN901">
            <v>0</v>
          </cell>
          <cell r="AR901">
            <v>0</v>
          </cell>
          <cell r="AV901">
            <v>0</v>
          </cell>
          <cell r="AZ901">
            <v>0</v>
          </cell>
        </row>
        <row r="902">
          <cell r="Q902">
            <v>-122602</v>
          </cell>
          <cell r="S902">
            <v>-122602</v>
          </cell>
          <cell r="U902">
            <v>0</v>
          </cell>
          <cell r="V902">
            <v>0</v>
          </cell>
          <cell r="W902">
            <v>0</v>
          </cell>
          <cell r="Y902">
            <v>0</v>
          </cell>
          <cell r="AA902">
            <v>0</v>
          </cell>
          <cell r="AJ902">
            <v>-64958.666666666664</v>
          </cell>
          <cell r="AN902">
            <v>-88144.125</v>
          </cell>
          <cell r="AR902">
            <v>-84224.375</v>
          </cell>
          <cell r="AV902">
            <v>-25542.083333333332</v>
          </cell>
          <cell r="AZ902">
            <v>0</v>
          </cell>
        </row>
        <row r="903">
          <cell r="Q903">
            <v>0</v>
          </cell>
          <cell r="S903">
            <v>0</v>
          </cell>
          <cell r="U903">
            <v>0</v>
          </cell>
          <cell r="V903">
            <v>0</v>
          </cell>
          <cell r="W903">
            <v>0</v>
          </cell>
          <cell r="Y903">
            <v>0</v>
          </cell>
          <cell r="AA903">
            <v>0</v>
          </cell>
          <cell r="AJ903">
            <v>0</v>
          </cell>
          <cell r="AN903">
            <v>0</v>
          </cell>
          <cell r="AR903">
            <v>0</v>
          </cell>
          <cell r="AV903">
            <v>0</v>
          </cell>
          <cell r="AZ903">
            <v>0</v>
          </cell>
        </row>
        <row r="904">
          <cell r="Q904">
            <v>-215214</v>
          </cell>
          <cell r="S904">
            <v>-215214</v>
          </cell>
          <cell r="U904">
            <v>0</v>
          </cell>
          <cell r="V904">
            <v>0</v>
          </cell>
          <cell r="W904">
            <v>0</v>
          </cell>
          <cell r="Y904">
            <v>0</v>
          </cell>
          <cell r="AA904">
            <v>0</v>
          </cell>
          <cell r="AJ904">
            <v>-66793.5</v>
          </cell>
          <cell r="AN904">
            <v>-107338.125</v>
          </cell>
          <cell r="AR904">
            <v>-96820.25</v>
          </cell>
          <cell r="AV904">
            <v>-44836.25</v>
          </cell>
          <cell r="AZ904">
            <v>0</v>
          </cell>
        </row>
        <row r="905">
          <cell r="Q905">
            <v>0</v>
          </cell>
          <cell r="S905">
            <v>0</v>
          </cell>
          <cell r="U905">
            <v>0</v>
          </cell>
          <cell r="V905">
            <v>0</v>
          </cell>
          <cell r="W905">
            <v>0</v>
          </cell>
          <cell r="Y905">
            <v>0</v>
          </cell>
          <cell r="AA905">
            <v>0</v>
          </cell>
          <cell r="AJ905">
            <v>0</v>
          </cell>
          <cell r="AN905">
            <v>0</v>
          </cell>
          <cell r="AR905">
            <v>0</v>
          </cell>
          <cell r="AV905">
            <v>0</v>
          </cell>
          <cell r="AZ905">
            <v>0</v>
          </cell>
        </row>
        <row r="906">
          <cell r="Q906">
            <v>2461388</v>
          </cell>
          <cell r="S906">
            <v>2880388</v>
          </cell>
          <cell r="U906">
            <v>3365388</v>
          </cell>
          <cell r="V906">
            <v>3348388</v>
          </cell>
          <cell r="W906">
            <v>3346388</v>
          </cell>
          <cell r="Y906">
            <v>3504388</v>
          </cell>
          <cell r="AA906">
            <v>11137388</v>
          </cell>
          <cell r="AJ906">
            <v>1175805.0833333333</v>
          </cell>
          <cell r="AN906">
            <v>1953211.75</v>
          </cell>
          <cell r="AR906">
            <v>2811951.75</v>
          </cell>
          <cell r="AV906">
            <v>5458513</v>
          </cell>
          <cell r="AZ906">
            <v>9448763</v>
          </cell>
        </row>
        <row r="907">
          <cell r="Q907">
            <v>0</v>
          </cell>
          <cell r="S907">
            <v>0</v>
          </cell>
          <cell r="U907">
            <v>0</v>
          </cell>
          <cell r="V907">
            <v>0</v>
          </cell>
          <cell r="W907">
            <v>0</v>
          </cell>
          <cell r="Y907">
            <v>0</v>
          </cell>
          <cell r="AA907">
            <v>0</v>
          </cell>
          <cell r="AJ907">
            <v>0</v>
          </cell>
          <cell r="AN907">
            <v>0</v>
          </cell>
          <cell r="AR907">
            <v>0</v>
          </cell>
          <cell r="AV907">
            <v>0</v>
          </cell>
          <cell r="AZ907">
            <v>0</v>
          </cell>
        </row>
        <row r="908">
          <cell r="Q908">
            <v>0</v>
          </cell>
          <cell r="S908">
            <v>0</v>
          </cell>
          <cell r="U908">
            <v>0</v>
          </cell>
          <cell r="V908">
            <v>0</v>
          </cell>
          <cell r="W908">
            <v>0</v>
          </cell>
          <cell r="Y908">
            <v>0</v>
          </cell>
          <cell r="AA908">
            <v>0</v>
          </cell>
          <cell r="AJ908">
            <v>0</v>
          </cell>
          <cell r="AN908">
            <v>0</v>
          </cell>
          <cell r="AR908">
            <v>0</v>
          </cell>
          <cell r="AV908">
            <v>0</v>
          </cell>
          <cell r="AZ908">
            <v>0</v>
          </cell>
        </row>
        <row r="909">
          <cell r="Q909">
            <v>0</v>
          </cell>
          <cell r="S909">
            <v>0</v>
          </cell>
          <cell r="U909">
            <v>0</v>
          </cell>
          <cell r="V909">
            <v>0</v>
          </cell>
          <cell r="W909">
            <v>0</v>
          </cell>
          <cell r="Y909">
            <v>0</v>
          </cell>
          <cell r="AA909">
            <v>0</v>
          </cell>
          <cell r="AJ909">
            <v>0</v>
          </cell>
          <cell r="AN909">
            <v>0</v>
          </cell>
          <cell r="AR909">
            <v>0</v>
          </cell>
          <cell r="AV909">
            <v>0</v>
          </cell>
          <cell r="AZ909">
            <v>0</v>
          </cell>
        </row>
        <row r="910">
          <cell r="Q910">
            <v>0</v>
          </cell>
          <cell r="S910">
            <v>0</v>
          </cell>
          <cell r="U910">
            <v>0</v>
          </cell>
          <cell r="V910">
            <v>0</v>
          </cell>
          <cell r="W910">
            <v>138460</v>
          </cell>
          <cell r="Y910">
            <v>138460</v>
          </cell>
          <cell r="AA910">
            <v>211549</v>
          </cell>
          <cell r="AJ910">
            <v>0</v>
          </cell>
          <cell r="AN910">
            <v>0</v>
          </cell>
          <cell r="AR910">
            <v>28845.833333333332</v>
          </cell>
          <cell r="AV910">
            <v>99254.958333333328</v>
          </cell>
          <cell r="AZ910">
            <v>211995.125</v>
          </cell>
        </row>
        <row r="911">
          <cell r="Q911">
            <v>0</v>
          </cell>
          <cell r="S911">
            <v>0</v>
          </cell>
          <cell r="U911">
            <v>0</v>
          </cell>
          <cell r="V911">
            <v>0</v>
          </cell>
          <cell r="W911">
            <v>0</v>
          </cell>
          <cell r="Y911">
            <v>0</v>
          </cell>
          <cell r="AA911">
            <v>0</v>
          </cell>
          <cell r="AJ911">
            <v>0</v>
          </cell>
          <cell r="AN911">
            <v>0</v>
          </cell>
          <cell r="AR911">
            <v>0</v>
          </cell>
          <cell r="AV911">
            <v>0</v>
          </cell>
          <cell r="AZ911">
            <v>0</v>
          </cell>
        </row>
        <row r="912">
          <cell r="Q912">
            <v>0</v>
          </cell>
          <cell r="S912">
            <v>0</v>
          </cell>
          <cell r="U912">
            <v>0</v>
          </cell>
          <cell r="V912">
            <v>0</v>
          </cell>
          <cell r="W912">
            <v>0</v>
          </cell>
          <cell r="Y912">
            <v>0</v>
          </cell>
          <cell r="AA912">
            <v>0</v>
          </cell>
          <cell r="AJ912">
            <v>-154658.70833333334</v>
          </cell>
          <cell r="AN912">
            <v>-100864.375</v>
          </cell>
          <cell r="AR912">
            <v>-47070.041666666664</v>
          </cell>
          <cell r="AV912">
            <v>0</v>
          </cell>
          <cell r="AZ912">
            <v>0</v>
          </cell>
        </row>
        <row r="913">
          <cell r="Q913">
            <v>5227770</v>
          </cell>
          <cell r="S913">
            <v>5227770</v>
          </cell>
          <cell r="U913">
            <v>863426</v>
          </cell>
          <cell r="V913">
            <v>863426</v>
          </cell>
          <cell r="W913">
            <v>863426</v>
          </cell>
          <cell r="Y913">
            <v>863426</v>
          </cell>
          <cell r="AA913">
            <v>426</v>
          </cell>
          <cell r="AJ913">
            <v>3554394.2083333335</v>
          </cell>
          <cell r="AN913">
            <v>3523917.375</v>
          </cell>
          <cell r="AR913">
            <v>2773613.25</v>
          </cell>
          <cell r="AV913">
            <v>1520956</v>
          </cell>
          <cell r="AZ913">
            <v>323997.75</v>
          </cell>
        </row>
        <row r="914">
          <cell r="Q914">
            <v>0</v>
          </cell>
          <cell r="S914">
            <v>0</v>
          </cell>
          <cell r="U914">
            <v>0</v>
          </cell>
          <cell r="V914">
            <v>0</v>
          </cell>
          <cell r="W914">
            <v>0</v>
          </cell>
          <cell r="Y914">
            <v>0</v>
          </cell>
          <cell r="AA914">
            <v>0</v>
          </cell>
          <cell r="AJ914">
            <v>0</v>
          </cell>
          <cell r="AN914">
            <v>0</v>
          </cell>
          <cell r="AR914">
            <v>0</v>
          </cell>
          <cell r="AV914">
            <v>0</v>
          </cell>
          <cell r="AZ914">
            <v>0</v>
          </cell>
        </row>
        <row r="915">
          <cell r="Q915">
            <v>0</v>
          </cell>
          <cell r="S915">
            <v>0</v>
          </cell>
          <cell r="U915">
            <v>0</v>
          </cell>
          <cell r="V915">
            <v>0</v>
          </cell>
          <cell r="W915">
            <v>0</v>
          </cell>
          <cell r="Y915">
            <v>0</v>
          </cell>
          <cell r="AA915">
            <v>0</v>
          </cell>
          <cell r="AJ915">
            <v>0</v>
          </cell>
          <cell r="AN915">
            <v>0</v>
          </cell>
          <cell r="AR915">
            <v>0</v>
          </cell>
          <cell r="AV915">
            <v>0</v>
          </cell>
          <cell r="AZ915">
            <v>0</v>
          </cell>
        </row>
        <row r="916">
          <cell r="Q916">
            <v>0</v>
          </cell>
          <cell r="S916">
            <v>0</v>
          </cell>
          <cell r="U916">
            <v>0</v>
          </cell>
          <cell r="V916">
            <v>0</v>
          </cell>
          <cell r="W916">
            <v>0</v>
          </cell>
          <cell r="Y916">
            <v>0</v>
          </cell>
          <cell r="AA916">
            <v>0</v>
          </cell>
          <cell r="AJ916">
            <v>0</v>
          </cell>
          <cell r="AN916">
            <v>0</v>
          </cell>
          <cell r="AR916">
            <v>0</v>
          </cell>
          <cell r="AV916">
            <v>0</v>
          </cell>
          <cell r="AZ916">
            <v>0</v>
          </cell>
        </row>
        <row r="917">
          <cell r="Q917">
            <v>159437</v>
          </cell>
          <cell r="S917">
            <v>159437</v>
          </cell>
          <cell r="U917">
            <v>159437</v>
          </cell>
          <cell r="V917">
            <v>159437</v>
          </cell>
          <cell r="W917">
            <v>159437</v>
          </cell>
          <cell r="Y917">
            <v>159437</v>
          </cell>
          <cell r="AA917">
            <v>159437</v>
          </cell>
          <cell r="AJ917">
            <v>159437</v>
          </cell>
          <cell r="AN917">
            <v>159437</v>
          </cell>
          <cell r="AR917">
            <v>159437</v>
          </cell>
          <cell r="AV917">
            <v>159437</v>
          </cell>
          <cell r="AZ917">
            <v>159437</v>
          </cell>
        </row>
        <row r="918">
          <cell r="Q918">
            <v>1732586</v>
          </cell>
          <cell r="S918">
            <v>1725586</v>
          </cell>
          <cell r="U918">
            <v>1696586</v>
          </cell>
          <cell r="V918">
            <v>1694586</v>
          </cell>
          <cell r="W918">
            <v>1696586</v>
          </cell>
          <cell r="Y918">
            <v>200586</v>
          </cell>
          <cell r="AA918">
            <v>49586</v>
          </cell>
          <cell r="AJ918">
            <v>1050044.3333333333</v>
          </cell>
          <cell r="AN918">
            <v>1369544.3333333333</v>
          </cell>
          <cell r="AR918">
            <v>1469252.6666666667</v>
          </cell>
          <cell r="AV918">
            <v>989252.66666666663</v>
          </cell>
          <cell r="AZ918">
            <v>431586</v>
          </cell>
        </row>
        <row r="919">
          <cell r="Q919">
            <v>0</v>
          </cell>
          <cell r="S919">
            <v>0</v>
          </cell>
          <cell r="U919">
            <v>0</v>
          </cell>
          <cell r="V919">
            <v>0</v>
          </cell>
          <cell r="W919">
            <v>0</v>
          </cell>
          <cell r="Y919">
            <v>0</v>
          </cell>
          <cell r="AA919">
            <v>0</v>
          </cell>
          <cell r="AJ919">
            <v>0</v>
          </cell>
          <cell r="AN919">
            <v>0</v>
          </cell>
          <cell r="AR919">
            <v>0</v>
          </cell>
          <cell r="AV919">
            <v>0</v>
          </cell>
          <cell r="AZ919">
            <v>0</v>
          </cell>
        </row>
        <row r="920">
          <cell r="Q920">
            <v>0</v>
          </cell>
          <cell r="S920">
            <v>0</v>
          </cell>
          <cell r="U920">
            <v>0</v>
          </cell>
          <cell r="V920">
            <v>0</v>
          </cell>
          <cell r="W920">
            <v>0</v>
          </cell>
          <cell r="Y920">
            <v>0</v>
          </cell>
          <cell r="AA920">
            <v>0</v>
          </cell>
          <cell r="AJ920">
            <v>0</v>
          </cell>
          <cell r="AN920">
            <v>0</v>
          </cell>
          <cell r="AR920">
            <v>0</v>
          </cell>
          <cell r="AV920">
            <v>0</v>
          </cell>
          <cell r="AZ920">
            <v>0</v>
          </cell>
        </row>
        <row r="921">
          <cell r="Q921">
            <v>199681</v>
          </cell>
          <cell r="S921">
            <v>198437</v>
          </cell>
          <cell r="U921">
            <v>197193</v>
          </cell>
          <cell r="V921">
            <v>196571</v>
          </cell>
          <cell r="W921">
            <v>195949</v>
          </cell>
          <cell r="Y921">
            <v>194705</v>
          </cell>
          <cell r="AA921">
            <v>193461</v>
          </cell>
          <cell r="AJ921">
            <v>203413</v>
          </cell>
          <cell r="AN921">
            <v>200925</v>
          </cell>
          <cell r="AR921">
            <v>198437</v>
          </cell>
          <cell r="AV921">
            <v>195949</v>
          </cell>
          <cell r="AZ921">
            <v>193461</v>
          </cell>
        </row>
        <row r="922">
          <cell r="Q922">
            <v>0</v>
          </cell>
          <cell r="S922">
            <v>0</v>
          </cell>
          <cell r="U922">
            <v>0</v>
          </cell>
          <cell r="V922">
            <v>0</v>
          </cell>
          <cell r="W922">
            <v>0</v>
          </cell>
          <cell r="Y922">
            <v>0</v>
          </cell>
          <cell r="AA922">
            <v>0</v>
          </cell>
          <cell r="AJ922">
            <v>0</v>
          </cell>
          <cell r="AN922">
            <v>0</v>
          </cell>
          <cell r="AR922">
            <v>0</v>
          </cell>
          <cell r="AV922">
            <v>0</v>
          </cell>
          <cell r="AZ922">
            <v>0</v>
          </cell>
        </row>
        <row r="923">
          <cell r="Q923">
            <v>0</v>
          </cell>
          <cell r="S923">
            <v>0</v>
          </cell>
          <cell r="U923">
            <v>0</v>
          </cell>
          <cell r="V923">
            <v>0</v>
          </cell>
          <cell r="W923">
            <v>0</v>
          </cell>
          <cell r="Y923">
            <v>0</v>
          </cell>
          <cell r="AA923">
            <v>0</v>
          </cell>
          <cell r="AJ923">
            <v>0</v>
          </cell>
          <cell r="AN923">
            <v>0</v>
          </cell>
          <cell r="AR923">
            <v>0</v>
          </cell>
          <cell r="AV923">
            <v>0</v>
          </cell>
          <cell r="AZ923">
            <v>0</v>
          </cell>
        </row>
        <row r="924">
          <cell r="Q924">
            <v>0</v>
          </cell>
          <cell r="S924">
            <v>0</v>
          </cell>
          <cell r="U924">
            <v>0</v>
          </cell>
          <cell r="V924">
            <v>0</v>
          </cell>
          <cell r="W924">
            <v>0</v>
          </cell>
          <cell r="Y924">
            <v>0</v>
          </cell>
          <cell r="AA924">
            <v>0</v>
          </cell>
          <cell r="AJ924">
            <v>0</v>
          </cell>
          <cell r="AN924">
            <v>0</v>
          </cell>
          <cell r="AR924">
            <v>0</v>
          </cell>
          <cell r="AV924">
            <v>0</v>
          </cell>
          <cell r="AZ924">
            <v>0</v>
          </cell>
        </row>
        <row r="925">
          <cell r="Q925">
            <v>0</v>
          </cell>
          <cell r="S925">
            <v>2042000</v>
          </cell>
          <cell r="U925">
            <v>0</v>
          </cell>
          <cell r="V925">
            <v>0</v>
          </cell>
          <cell r="W925">
            <v>0</v>
          </cell>
          <cell r="Y925">
            <v>0</v>
          </cell>
          <cell r="AA925">
            <v>0</v>
          </cell>
          <cell r="AJ925">
            <v>428220.41666666669</v>
          </cell>
          <cell r="AN925">
            <v>340333.33333333331</v>
          </cell>
          <cell r="AR925">
            <v>340333.33333333331</v>
          </cell>
          <cell r="AV925">
            <v>340333.33333333331</v>
          </cell>
          <cell r="AZ925">
            <v>0</v>
          </cell>
        </row>
        <row r="926">
          <cell r="Q926">
            <v>1366935</v>
          </cell>
          <cell r="S926">
            <v>1366935</v>
          </cell>
          <cell r="U926">
            <v>1458935</v>
          </cell>
          <cell r="V926">
            <v>1458935</v>
          </cell>
          <cell r="W926">
            <v>1551935</v>
          </cell>
          <cell r="Y926">
            <v>1551935</v>
          </cell>
          <cell r="AA926">
            <v>1527054</v>
          </cell>
          <cell r="AJ926">
            <v>1138726.6666666667</v>
          </cell>
          <cell r="AN926">
            <v>1265810</v>
          </cell>
          <cell r="AR926">
            <v>1395601.6666666667</v>
          </cell>
          <cell r="AV926">
            <v>1496918.125</v>
          </cell>
          <cell r="AZ926">
            <v>1581166.125</v>
          </cell>
        </row>
        <row r="927">
          <cell r="Q927">
            <v>74353376.010000005</v>
          </cell>
          <cell r="S927">
            <v>74098718.989999995</v>
          </cell>
          <cell r="U927">
            <v>73789151.870000005</v>
          </cell>
          <cell r="V927">
            <v>73648095.829999998</v>
          </cell>
          <cell r="W927">
            <v>75464120.290000007</v>
          </cell>
          <cell r="Y927">
            <v>75182008.209999993</v>
          </cell>
          <cell r="AA927">
            <v>74899896.129999995</v>
          </cell>
          <cell r="AJ927">
            <v>1319589.4854166668</v>
          </cell>
          <cell r="AN927">
            <v>27526346.314583335</v>
          </cell>
          <cell r="AR927">
            <v>53058570.285000004</v>
          </cell>
          <cell r="AV927">
            <v>74075215.957499996</v>
          </cell>
          <cell r="AZ927">
            <v>70113242.11833334</v>
          </cell>
        </row>
        <row r="928">
          <cell r="Q928">
            <v>0</v>
          </cell>
          <cell r="S928">
            <v>0</v>
          </cell>
          <cell r="U928">
            <v>0</v>
          </cell>
          <cell r="V928">
            <v>0</v>
          </cell>
          <cell r="W928">
            <v>0</v>
          </cell>
          <cell r="Y928">
            <v>0</v>
          </cell>
          <cell r="AA928">
            <v>0</v>
          </cell>
          <cell r="AJ928">
            <v>154750</v>
          </cell>
          <cell r="AN928">
            <v>8083.333333333333</v>
          </cell>
          <cell r="AR928">
            <v>0</v>
          </cell>
          <cell r="AV928">
            <v>0</v>
          </cell>
          <cell r="AZ928">
            <v>0</v>
          </cell>
        </row>
        <row r="929">
          <cell r="Q929">
            <v>3494503.35</v>
          </cell>
          <cell r="S929">
            <v>3409645.45</v>
          </cell>
          <cell r="U929">
            <v>3324787.55</v>
          </cell>
          <cell r="V929">
            <v>3282358.6</v>
          </cell>
          <cell r="W929">
            <v>3239929.65</v>
          </cell>
          <cell r="Y929">
            <v>3155071.75</v>
          </cell>
          <cell r="AA929">
            <v>3070213.85</v>
          </cell>
          <cell r="AJ929">
            <v>3639339.105833333</v>
          </cell>
          <cell r="AN929">
            <v>3511240.0924999998</v>
          </cell>
          <cell r="AR929">
            <v>3379453.519166667</v>
          </cell>
          <cell r="AV929">
            <v>3249237.6020833333</v>
          </cell>
          <cell r="AZ929">
            <v>3156660.1520833336</v>
          </cell>
        </row>
        <row r="930">
          <cell r="Q930">
            <v>954274</v>
          </cell>
          <cell r="S930">
            <v>954274</v>
          </cell>
          <cell r="U930">
            <v>870274</v>
          </cell>
          <cell r="V930">
            <v>870274</v>
          </cell>
          <cell r="W930">
            <v>786274</v>
          </cell>
          <cell r="Y930">
            <v>786274</v>
          </cell>
          <cell r="AA930">
            <v>702274</v>
          </cell>
          <cell r="AJ930">
            <v>1360482.3333333333</v>
          </cell>
          <cell r="AN930">
            <v>1125774</v>
          </cell>
          <cell r="AR930">
            <v>943149</v>
          </cell>
          <cell r="AV930">
            <v>814399</v>
          </cell>
          <cell r="AZ930">
            <v>703399</v>
          </cell>
        </row>
        <row r="931">
          <cell r="Q931">
            <v>96250</v>
          </cell>
          <cell r="S931">
            <v>96425</v>
          </cell>
          <cell r="U931">
            <v>128916.67</v>
          </cell>
          <cell r="V931">
            <v>130841.67</v>
          </cell>
          <cell r="W931">
            <v>-547283.32999999996</v>
          </cell>
          <cell r="Y931">
            <v>-543433.32999999996</v>
          </cell>
          <cell r="AA931">
            <v>-539583.32999999996</v>
          </cell>
          <cell r="AJ931">
            <v>-1215282.658333333</v>
          </cell>
          <cell r="AN931">
            <v>-739666.68374999997</v>
          </cell>
          <cell r="AR931">
            <v>-403204.87041666667</v>
          </cell>
          <cell r="AV931">
            <v>-255290.97</v>
          </cell>
          <cell r="AZ931">
            <v>-627457.63666666672</v>
          </cell>
        </row>
        <row r="932">
          <cell r="Q932">
            <v>1381423</v>
          </cell>
          <cell r="S932">
            <v>1463746</v>
          </cell>
          <cell r="U932">
            <v>1581933</v>
          </cell>
          <cell r="V932">
            <v>1640334</v>
          </cell>
          <cell r="W932">
            <v>1688301</v>
          </cell>
          <cell r="Y932">
            <v>1753991</v>
          </cell>
          <cell r="AA932">
            <v>1813536</v>
          </cell>
          <cell r="AJ932">
            <v>1056798.4166666667</v>
          </cell>
          <cell r="AN932">
            <v>1278858.25</v>
          </cell>
          <cell r="AR932">
            <v>1479677.7083333333</v>
          </cell>
          <cell r="AV932">
            <v>1657387.9583333333</v>
          </cell>
          <cell r="AZ932">
            <v>1803008.0416666667</v>
          </cell>
        </row>
        <row r="933">
          <cell r="Q933">
            <v>-121881</v>
          </cell>
          <cell r="S933">
            <v>-121881</v>
          </cell>
          <cell r="U933">
            <v>-121881</v>
          </cell>
          <cell r="V933">
            <v>-121881</v>
          </cell>
          <cell r="W933">
            <v>-121881</v>
          </cell>
          <cell r="Y933">
            <v>-121881</v>
          </cell>
          <cell r="AA933">
            <v>0</v>
          </cell>
          <cell r="AJ933">
            <v>-121881</v>
          </cell>
          <cell r="AN933">
            <v>-121881</v>
          </cell>
          <cell r="AR933">
            <v>-121881</v>
          </cell>
          <cell r="AV933">
            <v>-96489.125</v>
          </cell>
          <cell r="AZ933">
            <v>-55862.125</v>
          </cell>
        </row>
        <row r="934">
          <cell r="Q934">
            <v>0</v>
          </cell>
          <cell r="S934">
            <v>0</v>
          </cell>
          <cell r="U934">
            <v>0</v>
          </cell>
          <cell r="V934">
            <v>0</v>
          </cell>
          <cell r="W934">
            <v>0</v>
          </cell>
          <cell r="Y934">
            <v>0</v>
          </cell>
          <cell r="AA934">
            <v>0</v>
          </cell>
          <cell r="AJ934">
            <v>-3824755.2916666665</v>
          </cell>
          <cell r="AN934">
            <v>-2494405.625</v>
          </cell>
          <cell r="AR934">
            <v>-1164055.9583333333</v>
          </cell>
          <cell r="AV934">
            <v>0</v>
          </cell>
          <cell r="AZ934">
            <v>0</v>
          </cell>
        </row>
        <row r="935">
          <cell r="Q935">
            <v>0</v>
          </cell>
          <cell r="S935">
            <v>0</v>
          </cell>
          <cell r="U935">
            <v>0</v>
          </cell>
          <cell r="V935">
            <v>0</v>
          </cell>
          <cell r="W935">
            <v>0</v>
          </cell>
          <cell r="Y935">
            <v>0</v>
          </cell>
          <cell r="AA935">
            <v>0</v>
          </cell>
          <cell r="AJ935">
            <v>0</v>
          </cell>
          <cell r="AN935">
            <v>0</v>
          </cell>
          <cell r="AR935">
            <v>0</v>
          </cell>
          <cell r="AV935">
            <v>0</v>
          </cell>
          <cell r="AZ935">
            <v>0</v>
          </cell>
        </row>
        <row r="936">
          <cell r="Q936">
            <v>0</v>
          </cell>
          <cell r="S936">
            <v>0</v>
          </cell>
          <cell r="U936">
            <v>0</v>
          </cell>
          <cell r="V936">
            <v>0</v>
          </cell>
          <cell r="W936">
            <v>0</v>
          </cell>
          <cell r="Y936">
            <v>0</v>
          </cell>
          <cell r="AA936">
            <v>0</v>
          </cell>
          <cell r="AJ936">
            <v>1890149.3333333333</v>
          </cell>
          <cell r="AN936">
            <v>1405557</v>
          </cell>
          <cell r="AR936">
            <v>156173</v>
          </cell>
          <cell r="AV936">
            <v>0</v>
          </cell>
          <cell r="AZ936">
            <v>0</v>
          </cell>
        </row>
        <row r="937">
          <cell r="Q937">
            <v>6523000</v>
          </cell>
          <cell r="S937">
            <v>6615000</v>
          </cell>
          <cell r="U937">
            <v>6707000</v>
          </cell>
          <cell r="V937">
            <v>6753000</v>
          </cell>
          <cell r="W937">
            <v>6248000</v>
          </cell>
          <cell r="Y937">
            <v>6156000</v>
          </cell>
          <cell r="AA937">
            <v>6064000</v>
          </cell>
          <cell r="AJ937">
            <v>6592750</v>
          </cell>
          <cell r="AN937">
            <v>6594000</v>
          </cell>
          <cell r="AR937">
            <v>6532041.666666667</v>
          </cell>
          <cell r="AV937">
            <v>6358708.333333333</v>
          </cell>
          <cell r="AZ937">
            <v>6123875</v>
          </cell>
        </row>
        <row r="938">
          <cell r="Q938">
            <v>25990278</v>
          </cell>
          <cell r="S938">
            <v>35025278</v>
          </cell>
          <cell r="U938">
            <v>40451278</v>
          </cell>
          <cell r="V938">
            <v>42127278</v>
          </cell>
          <cell r="W938">
            <v>44567278</v>
          </cell>
          <cell r="Y938">
            <v>42083278</v>
          </cell>
          <cell r="AA938">
            <v>40738312</v>
          </cell>
          <cell r="AJ938">
            <v>16761145.625</v>
          </cell>
          <cell r="AN938">
            <v>24648092.291666668</v>
          </cell>
          <cell r="AR938">
            <v>32603788.958333332</v>
          </cell>
          <cell r="AV938">
            <v>39865844.041666664</v>
          </cell>
          <cell r="AZ938">
            <v>43543179.375</v>
          </cell>
        </row>
        <row r="939">
          <cell r="Q939">
            <v>184000</v>
          </cell>
          <cell r="S939">
            <v>557000</v>
          </cell>
          <cell r="U939">
            <v>602000</v>
          </cell>
          <cell r="V939">
            <v>596000</v>
          </cell>
          <cell r="W939">
            <v>773000</v>
          </cell>
          <cell r="Y939">
            <v>759000</v>
          </cell>
          <cell r="AA939">
            <v>745000</v>
          </cell>
          <cell r="AJ939">
            <v>47000</v>
          </cell>
          <cell r="AN939">
            <v>192083.33333333334</v>
          </cell>
          <cell r="AR939">
            <v>426708.33333333331</v>
          </cell>
          <cell r="AV939">
            <v>628000</v>
          </cell>
          <cell r="AZ939">
            <v>722750</v>
          </cell>
        </row>
        <row r="940">
          <cell r="Q940">
            <v>230000</v>
          </cell>
          <cell r="S940">
            <v>230000</v>
          </cell>
          <cell r="U940">
            <v>407000</v>
          </cell>
          <cell r="V940">
            <v>407000</v>
          </cell>
          <cell r="W940">
            <v>54000</v>
          </cell>
          <cell r="Y940">
            <v>54000</v>
          </cell>
          <cell r="AA940">
            <v>417000</v>
          </cell>
          <cell r="AJ940">
            <v>9583.3333333333339</v>
          </cell>
          <cell r="AN940">
            <v>93625</v>
          </cell>
          <cell r="AR940">
            <v>155750</v>
          </cell>
          <cell r="AV940">
            <v>258625</v>
          </cell>
          <cell r="AZ940">
            <v>206458.33333333334</v>
          </cell>
        </row>
        <row r="941">
          <cell r="S941">
            <v>835000</v>
          </cell>
          <cell r="U941">
            <v>1420000</v>
          </cell>
          <cell r="V941">
            <v>1711000</v>
          </cell>
          <cell r="W941">
            <v>2002000</v>
          </cell>
          <cell r="Y941">
            <v>2583000</v>
          </cell>
          <cell r="AA941">
            <v>3162000</v>
          </cell>
          <cell r="AJ941">
            <v>0</v>
          </cell>
          <cell r="AN941">
            <v>267916.66666666669</v>
          </cell>
          <cell r="AR941">
            <v>935208.33333333337</v>
          </cell>
          <cell r="AV941">
            <v>1988208.3333333333</v>
          </cell>
          <cell r="AZ941">
            <v>3140625</v>
          </cell>
        </row>
        <row r="942">
          <cell r="Q942">
            <v>0</v>
          </cell>
          <cell r="S942">
            <v>0</v>
          </cell>
          <cell r="U942">
            <v>0</v>
          </cell>
          <cell r="V942">
            <v>0</v>
          </cell>
          <cell r="W942">
            <v>0</v>
          </cell>
          <cell r="Y942">
            <v>0</v>
          </cell>
          <cell r="AA942">
            <v>0</v>
          </cell>
          <cell r="AJ942">
            <v>0</v>
          </cell>
          <cell r="AN942">
            <v>0</v>
          </cell>
          <cell r="AR942">
            <v>0</v>
          </cell>
          <cell r="AV942">
            <v>0</v>
          </cell>
          <cell r="AZ942">
            <v>0</v>
          </cell>
        </row>
        <row r="943">
          <cell r="Q943">
            <v>1929324</v>
          </cell>
          <cell r="S943">
            <v>1929324</v>
          </cell>
          <cell r="U943">
            <v>2205324</v>
          </cell>
          <cell r="V943">
            <v>2205324</v>
          </cell>
          <cell r="W943">
            <v>2478324</v>
          </cell>
          <cell r="Y943">
            <v>2478324</v>
          </cell>
          <cell r="AA943">
            <v>2807324</v>
          </cell>
          <cell r="AJ943">
            <v>1587074</v>
          </cell>
          <cell r="AN943">
            <v>1808324</v>
          </cell>
          <cell r="AR943">
            <v>2071240.6666666667</v>
          </cell>
          <cell r="AV943">
            <v>2401324</v>
          </cell>
          <cell r="AZ943">
            <v>2739824</v>
          </cell>
        </row>
        <row r="944">
          <cell r="Q944">
            <v>931000</v>
          </cell>
          <cell r="S944">
            <v>847000</v>
          </cell>
          <cell r="U944">
            <v>763000</v>
          </cell>
          <cell r="V944">
            <v>721000</v>
          </cell>
          <cell r="W944">
            <v>679000</v>
          </cell>
          <cell r="Y944">
            <v>595000</v>
          </cell>
          <cell r="AA944">
            <v>511000</v>
          </cell>
          <cell r="AJ944">
            <v>292791.66666666669</v>
          </cell>
          <cell r="AN944">
            <v>575125</v>
          </cell>
          <cell r="AR944">
            <v>801458.33333333337</v>
          </cell>
          <cell r="AV944">
            <v>678500</v>
          </cell>
          <cell r="AZ944">
            <v>509166.66666666669</v>
          </cell>
        </row>
        <row r="945">
          <cell r="AV945">
            <v>0</v>
          </cell>
          <cell r="AZ945">
            <v>0</v>
          </cell>
        </row>
        <row r="946">
          <cell r="Q946">
            <v>0</v>
          </cell>
          <cell r="S946">
            <v>0</v>
          </cell>
          <cell r="U946">
            <v>0</v>
          </cell>
          <cell r="V946">
            <v>0</v>
          </cell>
          <cell r="W946">
            <v>0</v>
          </cell>
          <cell r="Y946">
            <v>0</v>
          </cell>
          <cell r="AA946">
            <v>0</v>
          </cell>
          <cell r="AJ946">
            <v>0</v>
          </cell>
          <cell r="AN946">
            <v>0</v>
          </cell>
          <cell r="AR946">
            <v>0</v>
          </cell>
          <cell r="AV946">
            <v>0</v>
          </cell>
          <cell r="AZ946">
            <v>0</v>
          </cell>
        </row>
        <row r="947">
          <cell r="Q947">
            <v>0</v>
          </cell>
          <cell r="S947">
            <v>0</v>
          </cell>
          <cell r="U947">
            <v>0</v>
          </cell>
          <cell r="V947">
            <v>0</v>
          </cell>
          <cell r="W947">
            <v>0</v>
          </cell>
          <cell r="Y947">
            <v>0</v>
          </cell>
          <cell r="AA947">
            <v>0</v>
          </cell>
          <cell r="AJ947">
            <v>0</v>
          </cell>
          <cell r="AN947">
            <v>0</v>
          </cell>
          <cell r="AR947">
            <v>0</v>
          </cell>
          <cell r="AV947">
            <v>0</v>
          </cell>
          <cell r="AZ947">
            <v>0</v>
          </cell>
        </row>
        <row r="948">
          <cell r="Q948">
            <v>3880000</v>
          </cell>
          <cell r="S948">
            <v>4164000</v>
          </cell>
          <cell r="U948">
            <v>4761000</v>
          </cell>
          <cell r="V948">
            <v>4908000</v>
          </cell>
          <cell r="W948">
            <v>4965000</v>
          </cell>
          <cell r="Y948">
            <v>5223000</v>
          </cell>
          <cell r="AA948">
            <v>5425000</v>
          </cell>
          <cell r="AJ948">
            <v>3476666.6666666665</v>
          </cell>
          <cell r="AN948">
            <v>3937125</v>
          </cell>
          <cell r="AR948">
            <v>4440208.333333333</v>
          </cell>
          <cell r="AV948">
            <v>4823208.333333333</v>
          </cell>
          <cell r="AZ948">
            <v>5045708.333333333</v>
          </cell>
        </row>
        <row r="949">
          <cell r="Q949">
            <v>0</v>
          </cell>
          <cell r="S949">
            <v>0</v>
          </cell>
          <cell r="U949">
            <v>0</v>
          </cell>
          <cell r="V949">
            <v>0</v>
          </cell>
          <cell r="W949">
            <v>0</v>
          </cell>
          <cell r="Y949">
            <v>0</v>
          </cell>
          <cell r="AA949">
            <v>0</v>
          </cell>
          <cell r="AJ949">
            <v>0</v>
          </cell>
          <cell r="AN949">
            <v>0</v>
          </cell>
          <cell r="AR949">
            <v>0</v>
          </cell>
          <cell r="AV949">
            <v>0</v>
          </cell>
          <cell r="AZ949">
            <v>0</v>
          </cell>
        </row>
        <row r="950">
          <cell r="Q950">
            <v>-3196034</v>
          </cell>
          <cell r="S950">
            <v>-3196034</v>
          </cell>
          <cell r="U950">
            <v>-3294034</v>
          </cell>
          <cell r="V950">
            <v>-3294034</v>
          </cell>
          <cell r="W950">
            <v>-3382034</v>
          </cell>
          <cell r="Y950">
            <v>-3382034</v>
          </cell>
          <cell r="AA950">
            <v>-3542034</v>
          </cell>
          <cell r="AJ950">
            <v>-2536450.6666666665</v>
          </cell>
          <cell r="AN950">
            <v>-2867284</v>
          </cell>
          <cell r="AR950">
            <v>-3140909</v>
          </cell>
          <cell r="AV950">
            <v>-3392117.3333333335</v>
          </cell>
          <cell r="AZ950">
            <v>-3708534</v>
          </cell>
        </row>
        <row r="951">
          <cell r="Q951">
            <v>0</v>
          </cell>
          <cell r="S951">
            <v>0</v>
          </cell>
          <cell r="U951">
            <v>0</v>
          </cell>
          <cell r="V951">
            <v>0</v>
          </cell>
          <cell r="W951">
            <v>0</v>
          </cell>
          <cell r="Y951">
            <v>0</v>
          </cell>
          <cell r="AA951">
            <v>0</v>
          </cell>
          <cell r="AJ951">
            <v>-678112.83333333337</v>
          </cell>
          <cell r="AN951">
            <v>-442247.5</v>
          </cell>
          <cell r="AR951">
            <v>-206382.16666666666</v>
          </cell>
          <cell r="AV951">
            <v>0</v>
          </cell>
          <cell r="AZ951">
            <v>0</v>
          </cell>
        </row>
        <row r="952">
          <cell r="Q952">
            <v>0</v>
          </cell>
          <cell r="S952">
            <v>0</v>
          </cell>
          <cell r="U952">
            <v>0</v>
          </cell>
          <cell r="V952">
            <v>0</v>
          </cell>
          <cell r="W952">
            <v>0</v>
          </cell>
          <cell r="Y952">
            <v>0</v>
          </cell>
          <cell r="AA952">
            <v>0</v>
          </cell>
          <cell r="AJ952">
            <v>-18216.583333333332</v>
          </cell>
          <cell r="AN952">
            <v>-2335.9166666666665</v>
          </cell>
          <cell r="AR952">
            <v>1544.75</v>
          </cell>
          <cell r="AV952">
            <v>0</v>
          </cell>
          <cell r="AZ952">
            <v>0</v>
          </cell>
        </row>
        <row r="953">
          <cell r="Q953">
            <v>0</v>
          </cell>
          <cell r="S953">
            <v>0</v>
          </cell>
          <cell r="U953">
            <v>0</v>
          </cell>
          <cell r="V953">
            <v>0</v>
          </cell>
          <cell r="W953">
            <v>0</v>
          </cell>
          <cell r="Y953">
            <v>0</v>
          </cell>
          <cell r="AA953">
            <v>0</v>
          </cell>
          <cell r="AJ953">
            <v>0</v>
          </cell>
          <cell r="AN953">
            <v>0</v>
          </cell>
          <cell r="AR953">
            <v>0</v>
          </cell>
          <cell r="AV953">
            <v>0</v>
          </cell>
          <cell r="AZ953">
            <v>0</v>
          </cell>
        </row>
        <row r="954">
          <cell r="AR954">
            <v>0</v>
          </cell>
          <cell r="AV954">
            <v>6750</v>
          </cell>
          <cell r="AZ954">
            <v>115916.66666666667</v>
          </cell>
        </row>
        <row r="955">
          <cell r="Q955">
            <v>36000</v>
          </cell>
          <cell r="S955">
            <v>36000</v>
          </cell>
          <cell r="U955">
            <v>1000</v>
          </cell>
          <cell r="V955">
            <v>1000</v>
          </cell>
          <cell r="W955">
            <v>1000</v>
          </cell>
          <cell r="Y955">
            <v>1000</v>
          </cell>
          <cell r="AA955">
            <v>1000</v>
          </cell>
          <cell r="AJ955">
            <v>19500</v>
          </cell>
          <cell r="AN955">
            <v>24875</v>
          </cell>
          <cell r="AR955">
            <v>19208.333333333332</v>
          </cell>
          <cell r="AV955">
            <v>8291.6666666666661</v>
          </cell>
          <cell r="AZ955">
            <v>1000</v>
          </cell>
        </row>
        <row r="956">
          <cell r="Q956">
            <v>7474</v>
          </cell>
          <cell r="S956">
            <v>7474</v>
          </cell>
          <cell r="U956">
            <v>7474</v>
          </cell>
          <cell r="V956">
            <v>7474</v>
          </cell>
          <cell r="W956">
            <v>7474</v>
          </cell>
          <cell r="Y956">
            <v>7474</v>
          </cell>
          <cell r="AA956">
            <v>7474</v>
          </cell>
          <cell r="AJ956">
            <v>7474</v>
          </cell>
          <cell r="AN956">
            <v>7474</v>
          </cell>
          <cell r="AR956">
            <v>7474</v>
          </cell>
          <cell r="AV956">
            <v>7474</v>
          </cell>
          <cell r="AZ956">
            <v>7474</v>
          </cell>
        </row>
        <row r="957">
          <cell r="Q957">
            <v>35000</v>
          </cell>
          <cell r="S957">
            <v>35000</v>
          </cell>
          <cell r="U957">
            <v>35000</v>
          </cell>
          <cell r="V957">
            <v>35000</v>
          </cell>
          <cell r="W957">
            <v>35000</v>
          </cell>
          <cell r="Y957">
            <v>35000</v>
          </cell>
          <cell r="AA957">
            <v>35000</v>
          </cell>
          <cell r="AJ957">
            <v>35000</v>
          </cell>
          <cell r="AN957">
            <v>35000</v>
          </cell>
          <cell r="AR957">
            <v>35000</v>
          </cell>
          <cell r="AV957">
            <v>35000</v>
          </cell>
          <cell r="AZ957">
            <v>35000</v>
          </cell>
        </row>
        <row r="958">
          <cell r="Q958">
            <v>680967</v>
          </cell>
          <cell r="S958">
            <v>722967</v>
          </cell>
          <cell r="U958">
            <v>764967</v>
          </cell>
          <cell r="V958">
            <v>785967</v>
          </cell>
          <cell r="W958">
            <v>806967</v>
          </cell>
          <cell r="Y958">
            <v>848967</v>
          </cell>
          <cell r="AA958">
            <v>743967</v>
          </cell>
          <cell r="AJ958">
            <v>519342</v>
          </cell>
          <cell r="AN958">
            <v>607008.66666666663</v>
          </cell>
          <cell r="AR958">
            <v>704008.66666666663</v>
          </cell>
          <cell r="AV958">
            <v>763342</v>
          </cell>
          <cell r="AZ958">
            <v>787675.33333333337</v>
          </cell>
        </row>
        <row r="959">
          <cell r="Q959">
            <v>2133338</v>
          </cell>
          <cell r="S959">
            <v>2133338</v>
          </cell>
          <cell r="U959">
            <v>2134338</v>
          </cell>
          <cell r="V959">
            <v>2135338</v>
          </cell>
          <cell r="W959">
            <v>2134338</v>
          </cell>
          <cell r="Y959">
            <v>2136338</v>
          </cell>
          <cell r="AA959">
            <v>1810338</v>
          </cell>
          <cell r="AJ959">
            <v>1922835.5</v>
          </cell>
          <cell r="AN959">
            <v>2021937.1666666667</v>
          </cell>
          <cell r="AR959">
            <v>2121580.5</v>
          </cell>
          <cell r="AV959">
            <v>2040088</v>
          </cell>
          <cell r="AZ959">
            <v>1934046.3333333333</v>
          </cell>
        </row>
        <row r="960">
          <cell r="Q960">
            <v>139202</v>
          </cell>
          <cell r="S960">
            <v>139202</v>
          </cell>
          <cell r="U960">
            <v>139202</v>
          </cell>
          <cell r="V960">
            <v>139202</v>
          </cell>
          <cell r="W960">
            <v>139202</v>
          </cell>
          <cell r="Y960">
            <v>139202</v>
          </cell>
          <cell r="AA960">
            <v>266202</v>
          </cell>
          <cell r="AJ960">
            <v>155132.45833333334</v>
          </cell>
          <cell r="AN960">
            <v>147518.125</v>
          </cell>
          <cell r="AR960">
            <v>139903.79166666666</v>
          </cell>
          <cell r="AV960">
            <v>179160.33333333334</v>
          </cell>
          <cell r="AZ960">
            <v>244827</v>
          </cell>
        </row>
        <row r="961">
          <cell r="Q961">
            <v>-6093906</v>
          </cell>
          <cell r="S961">
            <v>-6432906</v>
          </cell>
          <cell r="U961">
            <v>-6452906</v>
          </cell>
          <cell r="V961">
            <v>-6723906</v>
          </cell>
          <cell r="W961">
            <v>-7238906</v>
          </cell>
          <cell r="Y961">
            <v>-7766906</v>
          </cell>
          <cell r="AA961">
            <v>-8420922</v>
          </cell>
          <cell r="AJ961">
            <v>-5163906</v>
          </cell>
          <cell r="AN961">
            <v>-5773114.333333333</v>
          </cell>
          <cell r="AR961">
            <v>-6422947.666666667</v>
          </cell>
          <cell r="AV961">
            <v>-7285494</v>
          </cell>
          <cell r="AZ961">
            <v>-8186457.666666667</v>
          </cell>
        </row>
        <row r="962">
          <cell r="Q962">
            <v>-1446794</v>
          </cell>
          <cell r="S962">
            <v>-1446794</v>
          </cell>
          <cell r="U962">
            <v>-1446794</v>
          </cell>
          <cell r="V962">
            <v>-1446794</v>
          </cell>
          <cell r="W962">
            <v>-1493492</v>
          </cell>
          <cell r="Y962">
            <v>-1493492</v>
          </cell>
          <cell r="AA962">
            <v>-1488493</v>
          </cell>
          <cell r="AJ962">
            <v>897535.875</v>
          </cell>
          <cell r="AN962">
            <v>36046.208333333336</v>
          </cell>
          <cell r="AR962">
            <v>-843790.95833333337</v>
          </cell>
          <cell r="AV962">
            <v>-1468398.5416666667</v>
          </cell>
          <cell r="AZ962">
            <v>-1285075.75</v>
          </cell>
        </row>
        <row r="963">
          <cell r="Q963">
            <v>-1001251</v>
          </cell>
          <cell r="S963">
            <v>-1001251</v>
          </cell>
          <cell r="U963">
            <v>-1001251</v>
          </cell>
          <cell r="V963">
            <v>-1001251</v>
          </cell>
          <cell r="W963">
            <v>-1033568</v>
          </cell>
          <cell r="Y963">
            <v>-1033568</v>
          </cell>
          <cell r="AA963">
            <v>-1029895</v>
          </cell>
          <cell r="AJ963">
            <v>621138.04166666663</v>
          </cell>
          <cell r="AN963">
            <v>24945.708333333332</v>
          </cell>
          <cell r="AR963">
            <v>-583943.91666666663</v>
          </cell>
          <cell r="AV963">
            <v>-1016148.875</v>
          </cell>
          <cell r="AZ963">
            <v>-889280.625</v>
          </cell>
        </row>
        <row r="964">
          <cell r="AV964">
            <v>0</v>
          </cell>
          <cell r="AZ964">
            <v>208609.375</v>
          </cell>
        </row>
        <row r="965">
          <cell r="Q965">
            <v>7233570.6699999999</v>
          </cell>
          <cell r="S965">
            <v>-1871992.83</v>
          </cell>
          <cell r="U965">
            <v>-3810468.23</v>
          </cell>
          <cell r="V965">
            <v>370044.73</v>
          </cell>
          <cell r="W965">
            <v>2976301.14</v>
          </cell>
          <cell r="Y965">
            <v>14606652.279999999</v>
          </cell>
          <cell r="AA965">
            <v>13233601.25</v>
          </cell>
          <cell r="AJ965">
            <v>5148837.5920833331</v>
          </cell>
          <cell r="AN965">
            <v>5422389.5954166679</v>
          </cell>
          <cell r="AR965">
            <v>6099499.949583333</v>
          </cell>
          <cell r="AV965">
            <v>5621682.5687500006</v>
          </cell>
          <cell r="AZ965">
            <v>6980216.5983333318</v>
          </cell>
        </row>
        <row r="966">
          <cell r="Q966">
            <v>-5075464.66</v>
          </cell>
          <cell r="S966">
            <v>-15787748.949999999</v>
          </cell>
          <cell r="U966">
            <v>-36829632.399999999</v>
          </cell>
          <cell r="V966">
            <v>-54265222.630000003</v>
          </cell>
          <cell r="W966">
            <v>-44238808.340000004</v>
          </cell>
          <cell r="Y966">
            <v>-62527416.759999998</v>
          </cell>
          <cell r="AA966">
            <v>-13696864.16</v>
          </cell>
          <cell r="AJ966">
            <v>-32215928.649583329</v>
          </cell>
          <cell r="AN966">
            <v>-22105349.710416663</v>
          </cell>
          <cell r="AR966">
            <v>-29849405.99208333</v>
          </cell>
          <cell r="AV966">
            <v>-32087718.329583336</v>
          </cell>
          <cell r="AZ966">
            <v>-24000273.387499992</v>
          </cell>
        </row>
        <row r="967">
          <cell r="Q967">
            <v>-281931.78999999998</v>
          </cell>
          <cell r="S967">
            <v>-314892.08</v>
          </cell>
          <cell r="U967">
            <v>-435170</v>
          </cell>
          <cell r="V967">
            <v>-542193.28</v>
          </cell>
          <cell r="W967">
            <v>-259804.71</v>
          </cell>
          <cell r="Y967">
            <v>-522191.78</v>
          </cell>
          <cell r="AA967">
            <v>19088.14</v>
          </cell>
          <cell r="AJ967">
            <v>-1451400.5875000001</v>
          </cell>
          <cell r="AN967">
            <v>-1158072.6504166664</v>
          </cell>
          <cell r="AR967">
            <v>-593029.29375000007</v>
          </cell>
          <cell r="AV967">
            <v>-331940.9891666667</v>
          </cell>
          <cell r="AZ967">
            <v>-223901.06166666665</v>
          </cell>
        </row>
        <row r="968">
          <cell r="Q968">
            <v>460454.54</v>
          </cell>
          <cell r="S968">
            <v>491402.36</v>
          </cell>
          <cell r="U968">
            <v>470171.39</v>
          </cell>
          <cell r="V968">
            <v>459651.08</v>
          </cell>
          <cell r="W968">
            <v>435706.43</v>
          </cell>
          <cell r="Y968">
            <v>470288.68</v>
          </cell>
          <cell r="AA968">
            <v>318460.46000000002</v>
          </cell>
          <cell r="AJ968">
            <v>456280.96416666679</v>
          </cell>
          <cell r="AN968">
            <v>449395.71458333335</v>
          </cell>
          <cell r="AR968">
            <v>454853.06583333336</v>
          </cell>
          <cell r="AV968">
            <v>445566.3808333333</v>
          </cell>
          <cell r="AZ968">
            <v>418654.15625</v>
          </cell>
        </row>
        <row r="969">
          <cell r="Q969">
            <v>4835239.6100000003</v>
          </cell>
          <cell r="S969">
            <v>2769704.31</v>
          </cell>
          <cell r="U969">
            <v>1214743.29</v>
          </cell>
          <cell r="V969">
            <v>835515.83</v>
          </cell>
          <cell r="W969">
            <v>627316.38</v>
          </cell>
          <cell r="Y969">
            <v>209330.4</v>
          </cell>
          <cell r="AA969">
            <v>7565252.5099999998</v>
          </cell>
          <cell r="AJ969">
            <v>2994689.3866666667</v>
          </cell>
          <cell r="AN969">
            <v>2249509.3529166663</v>
          </cell>
          <cell r="AR969">
            <v>2316910.1816666662</v>
          </cell>
          <cell r="AV969">
            <v>2574045.6820833334</v>
          </cell>
          <cell r="AZ969">
            <v>2787392.8170833336</v>
          </cell>
        </row>
        <row r="970">
          <cell r="Q970">
            <v>-16063776.470000001</v>
          </cell>
          <cell r="S970">
            <v>-9126128.6699999999</v>
          </cell>
          <cell r="U970">
            <v>-3851318.22</v>
          </cell>
          <cell r="V970">
            <v>-2513360.83</v>
          </cell>
          <cell r="W970">
            <v>-1736238.67</v>
          </cell>
          <cell r="Y970">
            <v>-194546.38</v>
          </cell>
          <cell r="AA970">
            <v>-66586398.020000003</v>
          </cell>
          <cell r="AJ970">
            <v>-15000079.814166667</v>
          </cell>
          <cell r="AN970">
            <v>-8408858.4875000007</v>
          </cell>
          <cell r="AR970">
            <v>-7505948.1625000006</v>
          </cell>
          <cell r="AV970">
            <v>-16095840.709583335</v>
          </cell>
          <cell r="AZ970">
            <v>-23561772.892500002</v>
          </cell>
        </row>
        <row r="971">
          <cell r="W971">
            <v>-20701303.469999999</v>
          </cell>
          <cell r="Y971">
            <v>-19528681.640000001</v>
          </cell>
          <cell r="AA971">
            <v>-17456473.41</v>
          </cell>
          <cell r="AJ971">
            <v>0</v>
          </cell>
          <cell r="AN971">
            <v>0</v>
          </cell>
          <cell r="AR971">
            <v>-4221542.4991666665</v>
          </cell>
          <cell r="AV971">
            <v>-9840085.6583333332</v>
          </cell>
          <cell r="AZ971">
            <v>-12385835.354583336</v>
          </cell>
        </row>
        <row r="972">
          <cell r="Q972">
            <v>8967750072.1800022</v>
          </cell>
          <cell r="S972">
            <v>8796799245.090004</v>
          </cell>
          <cell r="U972">
            <v>8544073521.8700094</v>
          </cell>
          <cell r="V972">
            <v>8443211198.1600037</v>
          </cell>
          <cell r="W972">
            <v>8402764384.1999969</v>
          </cell>
          <cell r="Y972">
            <v>8586482260.5900087</v>
          </cell>
          <cell r="AA972">
            <v>8619310602.7900047</v>
          </cell>
          <cell r="AJ972">
            <v>7962404785.0204191</v>
          </cell>
          <cell r="AN972">
            <v>8288180862.1062527</v>
          </cell>
          <cell r="AR972">
            <v>8498242242.4287472</v>
          </cell>
          <cell r="AV972">
            <v>8671515549.4954205</v>
          </cell>
          <cell r="AZ972">
            <v>8673305475.4054203</v>
          </cell>
        </row>
        <row r="973">
          <cell r="Q973">
            <v>-859037900</v>
          </cell>
          <cell r="S973">
            <v>0</v>
          </cell>
          <cell r="U973">
            <v>0</v>
          </cell>
          <cell r="V973">
            <v>0</v>
          </cell>
          <cell r="W973">
            <v>0</v>
          </cell>
          <cell r="Y973">
            <v>0</v>
          </cell>
          <cell r="AA973">
            <v>0</v>
          </cell>
          <cell r="AJ973">
            <v>-859037900</v>
          </cell>
          <cell r="AN973">
            <v>-680071670.83333337</v>
          </cell>
          <cell r="AR973">
            <v>-393725704.16666669</v>
          </cell>
          <cell r="AV973">
            <v>-107379737.5</v>
          </cell>
          <cell r="AZ973">
            <v>0</v>
          </cell>
        </row>
        <row r="974">
          <cell r="Q974">
            <v>0</v>
          </cell>
          <cell r="S974">
            <v>-859037.91</v>
          </cell>
          <cell r="U974">
            <v>-859037.91</v>
          </cell>
          <cell r="V974">
            <v>-859037.91</v>
          </cell>
          <cell r="W974">
            <v>-859037.91</v>
          </cell>
          <cell r="Y974">
            <v>-859037.91</v>
          </cell>
          <cell r="AA974">
            <v>-859037.91</v>
          </cell>
          <cell r="AJ974">
            <v>0</v>
          </cell>
          <cell r="AN974">
            <v>-178966.23124999998</v>
          </cell>
          <cell r="AR974">
            <v>-465312.20124999998</v>
          </cell>
          <cell r="AV974">
            <v>-751658.17125000001</v>
          </cell>
          <cell r="AZ974">
            <v>-859037.91</v>
          </cell>
        </row>
        <row r="975">
          <cell r="Q975">
            <v>-1000</v>
          </cell>
          <cell r="S975">
            <v>-1000</v>
          </cell>
          <cell r="U975">
            <v>-1000</v>
          </cell>
          <cell r="V975">
            <v>-1000</v>
          </cell>
          <cell r="W975">
            <v>0</v>
          </cell>
          <cell r="Y975">
            <v>0</v>
          </cell>
          <cell r="AA975">
            <v>0</v>
          </cell>
          <cell r="AJ975">
            <v>-1000</v>
          </cell>
          <cell r="AN975">
            <v>-1000</v>
          </cell>
          <cell r="AR975">
            <v>-791.66666666666663</v>
          </cell>
          <cell r="AV975">
            <v>-458.33333333333331</v>
          </cell>
          <cell r="AZ975">
            <v>-125</v>
          </cell>
        </row>
        <row r="976">
          <cell r="Q976">
            <v>-122847945.22</v>
          </cell>
          <cell r="S976">
            <v>-122847945.22</v>
          </cell>
          <cell r="U976">
            <v>-122847945.22</v>
          </cell>
          <cell r="V976">
            <v>-122847945.22</v>
          </cell>
          <cell r="W976">
            <v>-122847945.22</v>
          </cell>
          <cell r="Y976">
            <v>-122847945.22</v>
          </cell>
          <cell r="AA976">
            <v>-122847945.22</v>
          </cell>
          <cell r="AJ976">
            <v>-122847945.22000001</v>
          </cell>
          <cell r="AN976">
            <v>-122847945.22000001</v>
          </cell>
          <cell r="AR976">
            <v>-122847945.22000001</v>
          </cell>
          <cell r="AV976">
            <v>-122847945.22000001</v>
          </cell>
          <cell r="AZ976">
            <v>-122847945.22000001</v>
          </cell>
        </row>
        <row r="977">
          <cell r="Q977">
            <v>-338395484.31</v>
          </cell>
          <cell r="S977">
            <v>-338395484.31</v>
          </cell>
          <cell r="U977">
            <v>-338395484.31</v>
          </cell>
          <cell r="V977">
            <v>-338395484.31</v>
          </cell>
          <cell r="W977">
            <v>-338395484.31</v>
          </cell>
          <cell r="Y977">
            <v>-338395484.31</v>
          </cell>
          <cell r="AA977">
            <v>-338395484.31</v>
          </cell>
          <cell r="AJ977">
            <v>-338395484.31</v>
          </cell>
          <cell r="AN977">
            <v>-338395484.31</v>
          </cell>
          <cell r="AR977">
            <v>-338395484.31</v>
          </cell>
          <cell r="AV977">
            <v>-338395484.31</v>
          </cell>
          <cell r="AZ977">
            <v>-338395484.31</v>
          </cell>
        </row>
        <row r="978">
          <cell r="Q978">
            <v>-16901820.34</v>
          </cell>
          <cell r="S978">
            <v>-16901820.34</v>
          </cell>
          <cell r="U978">
            <v>-16901820.34</v>
          </cell>
          <cell r="V978">
            <v>-16901820.34</v>
          </cell>
          <cell r="W978">
            <v>-16901820.34</v>
          </cell>
          <cell r="Y978">
            <v>-16901820.34</v>
          </cell>
          <cell r="AA978">
            <v>-16901820.34</v>
          </cell>
          <cell r="AJ978">
            <v>-16901820.34</v>
          </cell>
          <cell r="AN978">
            <v>-16901820.34</v>
          </cell>
          <cell r="AR978">
            <v>-16901820.34</v>
          </cell>
          <cell r="AV978">
            <v>-16901820.34</v>
          </cell>
          <cell r="AZ978">
            <v>-16901820.34</v>
          </cell>
        </row>
        <row r="979">
          <cell r="Q979">
            <v>-337.5</v>
          </cell>
          <cell r="S979">
            <v>0</v>
          </cell>
          <cell r="U979">
            <v>0</v>
          </cell>
          <cell r="V979">
            <v>0</v>
          </cell>
          <cell r="W979">
            <v>0</v>
          </cell>
          <cell r="Y979">
            <v>0</v>
          </cell>
          <cell r="AA979">
            <v>0</v>
          </cell>
          <cell r="AJ979">
            <v>-337.5</v>
          </cell>
          <cell r="AN979">
            <v>-267.1875</v>
          </cell>
          <cell r="AR979">
            <v>-154.6875</v>
          </cell>
          <cell r="AV979">
            <v>-42.1875</v>
          </cell>
          <cell r="AZ979">
            <v>0</v>
          </cell>
        </row>
        <row r="980">
          <cell r="Q980">
            <v>-820586865.84000003</v>
          </cell>
          <cell r="S980">
            <v>-2470564779.1599998</v>
          </cell>
          <cell r="U980">
            <v>-2491360451.8000002</v>
          </cell>
          <cell r="V980">
            <v>-2491360451.8000002</v>
          </cell>
          <cell r="W980">
            <v>-2487705116.4699998</v>
          </cell>
          <cell r="Y980">
            <v>-2487705116.4699998</v>
          </cell>
          <cell r="AA980">
            <v>-2487705116.4699998</v>
          </cell>
          <cell r="AJ980">
            <v>-820453035.04541683</v>
          </cell>
          <cell r="AN980">
            <v>-1166905248.2841668</v>
          </cell>
          <cell r="AR980">
            <v>-1723094353.3258331</v>
          </cell>
          <cell r="AV980">
            <v>-2278800807.5312505</v>
          </cell>
          <cell r="AZ980">
            <v>-2488162033.38625</v>
          </cell>
        </row>
        <row r="981">
          <cell r="Q981">
            <v>-3655335.33</v>
          </cell>
          <cell r="S981">
            <v>0</v>
          </cell>
          <cell r="U981">
            <v>0</v>
          </cell>
          <cell r="V981">
            <v>0</v>
          </cell>
          <cell r="W981">
            <v>0</v>
          </cell>
          <cell r="Y981">
            <v>0</v>
          </cell>
          <cell r="AA981">
            <v>0</v>
          </cell>
          <cell r="AJ981">
            <v>-2552258.5341666662</v>
          </cell>
          <cell r="AN981">
            <v>-2260201.13625</v>
          </cell>
          <cell r="AR981">
            <v>-1481353.6929166669</v>
          </cell>
          <cell r="AV981">
            <v>-456916.91625000001</v>
          </cell>
          <cell r="AZ981">
            <v>0</v>
          </cell>
        </row>
        <row r="982">
          <cell r="Q982">
            <v>0</v>
          </cell>
          <cell r="S982">
            <v>0</v>
          </cell>
          <cell r="U982">
            <v>0</v>
          </cell>
          <cell r="V982">
            <v>0</v>
          </cell>
          <cell r="W982">
            <v>0</v>
          </cell>
          <cell r="Y982">
            <v>0</v>
          </cell>
          <cell r="AA982">
            <v>0</v>
          </cell>
          <cell r="AJ982">
            <v>-76338.63416666667</v>
          </cell>
          <cell r="AN982">
            <v>-20819.627499999999</v>
          </cell>
          <cell r="AR982">
            <v>0</v>
          </cell>
          <cell r="AV982">
            <v>0</v>
          </cell>
          <cell r="AZ982">
            <v>0</v>
          </cell>
        </row>
        <row r="983">
          <cell r="Q983">
            <v>-64675</v>
          </cell>
          <cell r="S983">
            <v>-64675</v>
          </cell>
          <cell r="U983">
            <v>-491575</v>
          </cell>
          <cell r="V983">
            <v>-491575</v>
          </cell>
          <cell r="W983">
            <v>-491575</v>
          </cell>
          <cell r="Y983">
            <v>-491575</v>
          </cell>
          <cell r="AA983">
            <v>-491575</v>
          </cell>
          <cell r="AJ983">
            <v>-53938.541666666664</v>
          </cell>
          <cell r="AN983">
            <v>-116173.125</v>
          </cell>
          <cell r="AR983">
            <v>-260218.125</v>
          </cell>
          <cell r="AV983">
            <v>-402637.5</v>
          </cell>
          <cell r="AZ983">
            <v>-491575</v>
          </cell>
        </row>
        <row r="984">
          <cell r="Q984">
            <v>-689543.36</v>
          </cell>
          <cell r="S984">
            <v>0</v>
          </cell>
          <cell r="U984">
            <v>0</v>
          </cell>
          <cell r="V984">
            <v>0</v>
          </cell>
          <cell r="W984">
            <v>0</v>
          </cell>
          <cell r="Y984">
            <v>0</v>
          </cell>
          <cell r="AA984">
            <v>0</v>
          </cell>
          <cell r="AJ984">
            <v>-1077572.7308333332</v>
          </cell>
          <cell r="AN984">
            <v>-450399.61833333335</v>
          </cell>
          <cell r="AR984">
            <v>-285944.16499999998</v>
          </cell>
          <cell r="AV984">
            <v>-86192.92</v>
          </cell>
          <cell r="AZ984">
            <v>0</v>
          </cell>
        </row>
        <row r="985">
          <cell r="Q985">
            <v>-399333813.91000003</v>
          </cell>
          <cell r="S985">
            <v>-13872593.67</v>
          </cell>
          <cell r="U985">
            <v>-13872593.67</v>
          </cell>
          <cell r="V985">
            <v>-13872593.67</v>
          </cell>
          <cell r="W985">
            <v>0</v>
          </cell>
          <cell r="Y985">
            <v>0</v>
          </cell>
          <cell r="AA985">
            <v>0</v>
          </cell>
          <cell r="AJ985">
            <v>-261383220.17125002</v>
          </cell>
          <cell r="AN985">
            <v>-190334739.32875001</v>
          </cell>
          <cell r="AR985">
            <v>-115017657.38958336</v>
          </cell>
          <cell r="AV985">
            <v>-53661245.395416677</v>
          </cell>
          <cell r="AZ985">
            <v>-1734074.20875</v>
          </cell>
        </row>
        <row r="986">
          <cell r="Q986">
            <v>2148854.7200000002</v>
          </cell>
          <cell r="S986">
            <v>2148854.7200000002</v>
          </cell>
          <cell r="U986">
            <v>2148854.7200000002</v>
          </cell>
          <cell r="V986">
            <v>2148854.7200000002</v>
          </cell>
          <cell r="W986">
            <v>2148854.7200000002</v>
          </cell>
          <cell r="Y986">
            <v>2148854.7200000002</v>
          </cell>
          <cell r="AA986">
            <v>2148854.7200000002</v>
          </cell>
          <cell r="AJ986">
            <v>2148854.7199999997</v>
          </cell>
          <cell r="AN986">
            <v>2148854.7199999997</v>
          </cell>
          <cell r="AR986">
            <v>2148854.7199999997</v>
          </cell>
          <cell r="AV986">
            <v>2148854.7199999997</v>
          </cell>
          <cell r="AZ986">
            <v>2148854.7199999997</v>
          </cell>
        </row>
        <row r="987">
          <cell r="Q987">
            <v>0</v>
          </cell>
          <cell r="S987">
            <v>0</v>
          </cell>
          <cell r="U987">
            <v>0</v>
          </cell>
          <cell r="V987">
            <v>0</v>
          </cell>
          <cell r="W987">
            <v>0</v>
          </cell>
          <cell r="Y987">
            <v>0</v>
          </cell>
          <cell r="AA987">
            <v>0</v>
          </cell>
          <cell r="AJ987">
            <v>0</v>
          </cell>
          <cell r="AN987">
            <v>0</v>
          </cell>
          <cell r="AR987">
            <v>0</v>
          </cell>
          <cell r="AV987">
            <v>0</v>
          </cell>
          <cell r="AZ987">
            <v>0</v>
          </cell>
        </row>
        <row r="988">
          <cell r="Q988">
            <v>4985024.68</v>
          </cell>
          <cell r="S988">
            <v>4985024.68</v>
          </cell>
          <cell r="U988">
            <v>4985024.68</v>
          </cell>
          <cell r="V988">
            <v>4985024.68</v>
          </cell>
          <cell r="W988">
            <v>4985024.68</v>
          </cell>
          <cell r="Y988">
            <v>4985024.68</v>
          </cell>
          <cell r="AA988">
            <v>4985024.68</v>
          </cell>
          <cell r="AJ988">
            <v>4985024.68</v>
          </cell>
          <cell r="AN988">
            <v>4985024.68</v>
          </cell>
          <cell r="AR988">
            <v>4985024.68</v>
          </cell>
          <cell r="AV988">
            <v>4985024.68</v>
          </cell>
          <cell r="AZ988">
            <v>4985024.68</v>
          </cell>
        </row>
        <row r="989">
          <cell r="Q989">
            <v>0</v>
          </cell>
          <cell r="S989">
            <v>0</v>
          </cell>
          <cell r="U989">
            <v>0</v>
          </cell>
          <cell r="V989">
            <v>0</v>
          </cell>
          <cell r="W989">
            <v>0</v>
          </cell>
          <cell r="Y989">
            <v>0</v>
          </cell>
          <cell r="AA989">
            <v>0</v>
          </cell>
          <cell r="AJ989">
            <v>0</v>
          </cell>
          <cell r="AN989">
            <v>0</v>
          </cell>
          <cell r="AR989">
            <v>0</v>
          </cell>
          <cell r="AV989">
            <v>0</v>
          </cell>
          <cell r="AZ989">
            <v>0</v>
          </cell>
        </row>
        <row r="990">
          <cell r="Q990">
            <v>-6573245</v>
          </cell>
          <cell r="S990">
            <v>-6573245</v>
          </cell>
          <cell r="U990">
            <v>-6573245</v>
          </cell>
          <cell r="V990">
            <v>-6573245</v>
          </cell>
          <cell r="W990">
            <v>-6573245</v>
          </cell>
          <cell r="Y990">
            <v>-6573245</v>
          </cell>
          <cell r="AA990">
            <v>-6573245</v>
          </cell>
          <cell r="AJ990">
            <v>-6532226.416666667</v>
          </cell>
          <cell r="AN990">
            <v>-6546493.75</v>
          </cell>
          <cell r="AR990">
            <v>-6560761.083333333</v>
          </cell>
          <cell r="AV990">
            <v>-6574360.5</v>
          </cell>
          <cell r="AZ990">
            <v>-6583284.5</v>
          </cell>
        </row>
        <row r="991">
          <cell r="Q991">
            <v>-1739242</v>
          </cell>
          <cell r="S991">
            <v>-1739242</v>
          </cell>
          <cell r="U991">
            <v>-1739242</v>
          </cell>
          <cell r="V991">
            <v>-1739242</v>
          </cell>
          <cell r="W991">
            <v>-1739242</v>
          </cell>
          <cell r="Y991">
            <v>-1739242</v>
          </cell>
          <cell r="AA991">
            <v>-1739242</v>
          </cell>
          <cell r="AJ991">
            <v>-1521866.125</v>
          </cell>
          <cell r="AN991">
            <v>-1597475.125</v>
          </cell>
          <cell r="AR991">
            <v>-1673084.125</v>
          </cell>
          <cell r="AV991">
            <v>-1740792.0833333333</v>
          </cell>
          <cell r="AZ991">
            <v>-1753192.75</v>
          </cell>
        </row>
        <row r="992">
          <cell r="Q992">
            <v>6912845.0599999996</v>
          </cell>
          <cell r="S992">
            <v>10437623.67</v>
          </cell>
          <cell r="U992">
            <v>10437623.67</v>
          </cell>
          <cell r="V992">
            <v>10437623.67</v>
          </cell>
          <cell r="W992">
            <v>-389541.3</v>
          </cell>
          <cell r="Y992">
            <v>-389541.3</v>
          </cell>
          <cell r="AA992">
            <v>-389541.3</v>
          </cell>
          <cell r="AJ992">
            <v>6684363.654583334</v>
          </cell>
          <cell r="AN992">
            <v>7940905.487916667</v>
          </cell>
          <cell r="AR992">
            <v>6860172.3225000007</v>
          </cell>
          <cell r="AV992">
            <v>4426043.5358333355</v>
          </cell>
          <cell r="AZ992">
            <v>1077470.5337499997</v>
          </cell>
        </row>
        <row r="993">
          <cell r="Q993">
            <v>3524778.61</v>
          </cell>
          <cell r="S993">
            <v>389541.3</v>
          </cell>
          <cell r="U993">
            <v>389541.3</v>
          </cell>
          <cell r="V993">
            <v>389541.3</v>
          </cell>
          <cell r="W993">
            <v>389541.3</v>
          </cell>
          <cell r="Y993">
            <v>389541.3</v>
          </cell>
          <cell r="AA993">
            <v>389541.3</v>
          </cell>
          <cell r="AJ993">
            <v>1987892.3058333334</v>
          </cell>
          <cell r="AN993">
            <v>1740548.6425000001</v>
          </cell>
          <cell r="AR993">
            <v>1316670.5370833336</v>
          </cell>
          <cell r="AV993">
            <v>509657.38624999992</v>
          </cell>
          <cell r="AZ993">
            <v>275925.08749999997</v>
          </cell>
        </row>
        <row r="994">
          <cell r="Q994">
            <v>-457744180.39999998</v>
          </cell>
          <cell r="S994">
            <v>-474639899.95999998</v>
          </cell>
          <cell r="U994">
            <v>-474534261.32999998</v>
          </cell>
          <cell r="V994">
            <v>-474534261.32999998</v>
          </cell>
          <cell r="W994">
            <v>-473362627.68000001</v>
          </cell>
          <cell r="Y994">
            <v>-473362627.68000001</v>
          </cell>
          <cell r="AA994">
            <v>-473529059.11000001</v>
          </cell>
          <cell r="AJ994">
            <v>-453396578.04874992</v>
          </cell>
          <cell r="AN994">
            <v>-462612865.03624994</v>
          </cell>
          <cell r="AR994">
            <v>-468663179.15125006</v>
          </cell>
          <cell r="AV994">
            <v>-473403798.09541655</v>
          </cell>
          <cell r="AZ994">
            <v>-467835715.61250001</v>
          </cell>
        </row>
        <row r="995">
          <cell r="Q995">
            <v>-162735518.78</v>
          </cell>
          <cell r="S995">
            <v>-56437884.909999996</v>
          </cell>
          <cell r="U995">
            <v>-100880469.02</v>
          </cell>
          <cell r="V995">
            <v>-122522352.84</v>
          </cell>
          <cell r="W995">
            <v>-128754095.34</v>
          </cell>
          <cell r="Y995">
            <v>-112535516.01000001</v>
          </cell>
          <cell r="AA995">
            <v>-123167336.86</v>
          </cell>
          <cell r="AJ995">
            <v>-108509176.89708306</v>
          </cell>
          <cell r="AN995">
            <v>-106257854.54833323</v>
          </cell>
          <cell r="AR995">
            <v>-107686617.54416661</v>
          </cell>
          <cell r="AV995">
            <v>-109306416.5425</v>
          </cell>
          <cell r="AZ995">
            <v>-86532721.430416659</v>
          </cell>
        </row>
        <row r="996">
          <cell r="Q996">
            <v>0</v>
          </cell>
          <cell r="S996">
            <v>0</v>
          </cell>
          <cell r="U996">
            <v>0</v>
          </cell>
          <cell r="V996">
            <v>0</v>
          </cell>
          <cell r="W996">
            <v>0</v>
          </cell>
          <cell r="Y996">
            <v>0</v>
          </cell>
          <cell r="AA996">
            <v>0</v>
          </cell>
          <cell r="AJ996">
            <v>0</v>
          </cell>
          <cell r="AN996">
            <v>0</v>
          </cell>
          <cell r="AR996">
            <v>0</v>
          </cell>
          <cell r="AV996">
            <v>0</v>
          </cell>
          <cell r="AZ996">
            <v>0</v>
          </cell>
        </row>
        <row r="997">
          <cell r="Q997">
            <v>0</v>
          </cell>
          <cell r="S997">
            <v>0</v>
          </cell>
          <cell r="U997">
            <v>0</v>
          </cell>
          <cell r="V997">
            <v>0</v>
          </cell>
          <cell r="W997">
            <v>0</v>
          </cell>
          <cell r="Y997">
            <v>0</v>
          </cell>
          <cell r="AA997">
            <v>0</v>
          </cell>
          <cell r="AJ997">
            <v>0</v>
          </cell>
          <cell r="AN997">
            <v>0</v>
          </cell>
          <cell r="AR997">
            <v>0</v>
          </cell>
          <cell r="AV997">
            <v>0</v>
          </cell>
          <cell r="AZ997">
            <v>0</v>
          </cell>
        </row>
        <row r="998">
          <cell r="Q998">
            <v>0</v>
          </cell>
          <cell r="S998">
            <v>0</v>
          </cell>
          <cell r="U998">
            <v>0</v>
          </cell>
          <cell r="V998">
            <v>0</v>
          </cell>
          <cell r="W998">
            <v>0</v>
          </cell>
          <cell r="Y998">
            <v>0</v>
          </cell>
          <cell r="AA998">
            <v>0</v>
          </cell>
          <cell r="AJ998">
            <v>0</v>
          </cell>
          <cell r="AN998">
            <v>0</v>
          </cell>
          <cell r="AR998">
            <v>0</v>
          </cell>
          <cell r="AV998">
            <v>0</v>
          </cell>
          <cell r="AZ998">
            <v>0</v>
          </cell>
        </row>
        <row r="999">
          <cell r="Q999">
            <v>0</v>
          </cell>
          <cell r="S999">
            <v>0</v>
          </cell>
          <cell r="U999">
            <v>0</v>
          </cell>
          <cell r="V999">
            <v>0</v>
          </cell>
          <cell r="W999">
            <v>0</v>
          </cell>
          <cell r="Y999">
            <v>0</v>
          </cell>
          <cell r="AA999">
            <v>0</v>
          </cell>
          <cell r="AJ999">
            <v>0</v>
          </cell>
          <cell r="AN999">
            <v>0</v>
          </cell>
          <cell r="AR999">
            <v>0</v>
          </cell>
          <cell r="AV999">
            <v>0</v>
          </cell>
          <cell r="AZ999">
            <v>0</v>
          </cell>
        </row>
        <row r="1000">
          <cell r="Q1000">
            <v>145840136.72</v>
          </cell>
          <cell r="S1000">
            <v>32419622.25</v>
          </cell>
          <cell r="U1000">
            <v>90419622.25</v>
          </cell>
          <cell r="V1000">
            <v>90419622.25</v>
          </cell>
          <cell r="W1000">
            <v>146421670.81</v>
          </cell>
          <cell r="Y1000">
            <v>159259952.75</v>
          </cell>
          <cell r="AA1000">
            <v>173019624.81999999</v>
          </cell>
          <cell r="AJ1000">
            <v>83498784.754583344</v>
          </cell>
          <cell r="AN1000">
            <v>88940348.365833342</v>
          </cell>
          <cell r="AR1000">
            <v>104800571.96375</v>
          </cell>
          <cell r="AV1000">
            <v>120551427.40208334</v>
          </cell>
          <cell r="AZ1000">
            <v>119660380.71541667</v>
          </cell>
        </row>
        <row r="1001">
          <cell r="Q1001">
            <v>5848610</v>
          </cell>
          <cell r="S1001">
            <v>5848610</v>
          </cell>
          <cell r="U1001">
            <v>5848610</v>
          </cell>
          <cell r="V1001">
            <v>5848610</v>
          </cell>
          <cell r="W1001">
            <v>5848610</v>
          </cell>
          <cell r="Y1001">
            <v>5848610</v>
          </cell>
          <cell r="AA1001">
            <v>5848610</v>
          </cell>
          <cell r="AJ1001">
            <v>4630149.583333333</v>
          </cell>
          <cell r="AN1001">
            <v>5848610</v>
          </cell>
          <cell r="AR1001">
            <v>5848610</v>
          </cell>
          <cell r="AV1001">
            <v>5848610</v>
          </cell>
          <cell r="AZ1001">
            <v>5848610</v>
          </cell>
        </row>
        <row r="1002">
          <cell r="AV1002">
            <v>0</v>
          </cell>
          <cell r="AZ1002">
            <v>0</v>
          </cell>
        </row>
        <row r="1003">
          <cell r="Q1003">
            <v>77562549.519999996</v>
          </cell>
          <cell r="S1003">
            <v>77562549.519999996</v>
          </cell>
          <cell r="U1003">
            <v>77562549.519999996</v>
          </cell>
          <cell r="V1003">
            <v>77562549.519999996</v>
          </cell>
          <cell r="W1003">
            <v>77562549.519999996</v>
          </cell>
          <cell r="Y1003">
            <v>77562549.519999996</v>
          </cell>
          <cell r="AA1003">
            <v>77562549.519999996</v>
          </cell>
          <cell r="AJ1003">
            <v>77562549.519999996</v>
          </cell>
          <cell r="AN1003">
            <v>77562549.519999996</v>
          </cell>
          <cell r="AR1003">
            <v>77562549.519999996</v>
          </cell>
          <cell r="AV1003">
            <v>77562549.519999996</v>
          </cell>
          <cell r="AZ1003">
            <v>77562549.519999996</v>
          </cell>
        </row>
        <row r="1004">
          <cell r="Q1004">
            <v>1755001.25</v>
          </cell>
          <cell r="S1004">
            <v>1755001.25</v>
          </cell>
          <cell r="U1004">
            <v>1755001.25</v>
          </cell>
          <cell r="V1004">
            <v>1755001.25</v>
          </cell>
          <cell r="W1004">
            <v>1755001.25</v>
          </cell>
          <cell r="Y1004">
            <v>1755001.25</v>
          </cell>
          <cell r="AA1004">
            <v>1755001.25</v>
          </cell>
          <cell r="AJ1004">
            <v>1755001.25</v>
          </cell>
          <cell r="AN1004">
            <v>1755001.25</v>
          </cell>
          <cell r="AR1004">
            <v>1755001.25</v>
          </cell>
          <cell r="AV1004">
            <v>1755001.25</v>
          </cell>
          <cell r="AZ1004">
            <v>1755001.25</v>
          </cell>
        </row>
        <row r="1005">
          <cell r="Q1005">
            <v>1471103.62</v>
          </cell>
          <cell r="S1005">
            <v>1471103.62</v>
          </cell>
          <cell r="U1005">
            <v>1471103.62</v>
          </cell>
          <cell r="V1005">
            <v>1471103.62</v>
          </cell>
          <cell r="W1005">
            <v>1471103.62</v>
          </cell>
          <cell r="Y1005">
            <v>1471103.62</v>
          </cell>
          <cell r="AA1005">
            <v>1471103.62</v>
          </cell>
          <cell r="AJ1005">
            <v>1471103.6200000003</v>
          </cell>
          <cell r="AN1005">
            <v>1471103.6200000003</v>
          </cell>
          <cell r="AR1005">
            <v>1471103.6200000003</v>
          </cell>
          <cell r="AV1005">
            <v>1471103.6200000003</v>
          </cell>
          <cell r="AZ1005">
            <v>1471103.6200000003</v>
          </cell>
        </row>
        <row r="1006">
          <cell r="Q1006">
            <v>16359946.109999999</v>
          </cell>
          <cell r="S1006">
            <v>16359946.109999999</v>
          </cell>
          <cell r="U1006">
            <v>16359946.109999999</v>
          </cell>
          <cell r="V1006">
            <v>16359946.109999999</v>
          </cell>
          <cell r="W1006">
            <v>16359946.109999999</v>
          </cell>
          <cell r="Y1006">
            <v>16359946.109999999</v>
          </cell>
          <cell r="AA1006">
            <v>16359946.109999999</v>
          </cell>
          <cell r="AJ1006">
            <v>16359946.110000005</v>
          </cell>
          <cell r="AN1006">
            <v>16359946.110000005</v>
          </cell>
          <cell r="AR1006">
            <v>16359946.110000005</v>
          </cell>
          <cell r="AV1006">
            <v>16359946.110000005</v>
          </cell>
          <cell r="AZ1006">
            <v>16359946.110000005</v>
          </cell>
        </row>
        <row r="1007">
          <cell r="Q1007">
            <v>0</v>
          </cell>
          <cell r="S1007">
            <v>0</v>
          </cell>
          <cell r="U1007">
            <v>0</v>
          </cell>
          <cell r="V1007">
            <v>0</v>
          </cell>
          <cell r="W1007">
            <v>0</v>
          </cell>
          <cell r="Y1007">
            <v>0</v>
          </cell>
          <cell r="AA1007">
            <v>0</v>
          </cell>
          <cell r="AJ1007">
            <v>0</v>
          </cell>
          <cell r="AN1007">
            <v>0</v>
          </cell>
          <cell r="AR1007">
            <v>0</v>
          </cell>
          <cell r="AV1007">
            <v>0</v>
          </cell>
          <cell r="AZ1007">
            <v>0</v>
          </cell>
        </row>
        <row r="1008">
          <cell r="Q1008">
            <v>-4608449</v>
          </cell>
          <cell r="S1008">
            <v>-4608449</v>
          </cell>
          <cell r="U1008">
            <v>-4799887</v>
          </cell>
          <cell r="V1008">
            <v>-4799887</v>
          </cell>
          <cell r="W1008">
            <v>-6047751</v>
          </cell>
          <cell r="Y1008">
            <v>-6047751</v>
          </cell>
          <cell r="AA1008">
            <v>-5966059</v>
          </cell>
          <cell r="AJ1008">
            <v>-5675191.291666667</v>
          </cell>
          <cell r="AN1008">
            <v>-4776103</v>
          </cell>
          <cell r="AR1008">
            <v>-4364060.75</v>
          </cell>
          <cell r="AV1008">
            <v>-5406847.541666667</v>
          </cell>
          <cell r="AZ1008">
            <v>-5775281.625</v>
          </cell>
        </row>
        <row r="1009">
          <cell r="Q1009">
            <v>27619177.09</v>
          </cell>
          <cell r="S1009">
            <v>27619177.09</v>
          </cell>
          <cell r="U1009">
            <v>27704976.460000001</v>
          </cell>
          <cell r="V1009">
            <v>27704976.460000001</v>
          </cell>
          <cell r="W1009">
            <v>27781206.809999999</v>
          </cell>
          <cell r="Y1009">
            <v>27781206.809999999</v>
          </cell>
          <cell r="AA1009">
            <v>27865946.239999998</v>
          </cell>
          <cell r="AJ1009">
            <v>27525459.834583338</v>
          </cell>
          <cell r="AN1009">
            <v>27559107.521249998</v>
          </cell>
          <cell r="AR1009">
            <v>27655349.199583333</v>
          </cell>
          <cell r="AV1009">
            <v>27888155.790416669</v>
          </cell>
          <cell r="AZ1009">
            <v>28953169.518750001</v>
          </cell>
        </row>
        <row r="1010">
          <cell r="Q1010">
            <v>-20782555</v>
          </cell>
          <cell r="S1010">
            <v>-20782555</v>
          </cell>
          <cell r="U1010">
            <v>-20782555</v>
          </cell>
          <cell r="V1010">
            <v>-20782555</v>
          </cell>
          <cell r="W1010">
            <v>-20782555</v>
          </cell>
          <cell r="Y1010">
            <v>-20782555</v>
          </cell>
          <cell r="AA1010">
            <v>-20782555</v>
          </cell>
          <cell r="AJ1010">
            <v>-20782555</v>
          </cell>
          <cell r="AN1010">
            <v>-20782555</v>
          </cell>
          <cell r="AR1010">
            <v>-20782555</v>
          </cell>
          <cell r="AV1010">
            <v>-20782555</v>
          </cell>
          <cell r="AZ1010">
            <v>-20782555</v>
          </cell>
        </row>
        <row r="1011">
          <cell r="Q1011">
            <v>20782555</v>
          </cell>
          <cell r="S1011">
            <v>20782555</v>
          </cell>
          <cell r="U1011">
            <v>20782555</v>
          </cell>
          <cell r="V1011">
            <v>20782555</v>
          </cell>
          <cell r="W1011">
            <v>20782555</v>
          </cell>
          <cell r="Y1011">
            <v>20782555</v>
          </cell>
          <cell r="AA1011">
            <v>20782555</v>
          </cell>
          <cell r="AJ1011">
            <v>20782555</v>
          </cell>
          <cell r="AN1011">
            <v>20782555</v>
          </cell>
          <cell r="AR1011">
            <v>20782555</v>
          </cell>
          <cell r="AV1011">
            <v>20782555</v>
          </cell>
          <cell r="AZ1011">
            <v>20782555</v>
          </cell>
        </row>
        <row r="1012">
          <cell r="Q1012">
            <v>119514654</v>
          </cell>
          <cell r="S1012">
            <v>177542047.13</v>
          </cell>
          <cell r="U1012">
            <v>192559011.84999999</v>
          </cell>
          <cell r="V1012">
            <v>181303067.56</v>
          </cell>
          <cell r="W1012">
            <v>181545494.40000001</v>
          </cell>
          <cell r="Y1012">
            <v>181235804.25</v>
          </cell>
          <cell r="AA1012">
            <v>181235804.25999999</v>
          </cell>
          <cell r="AJ1012">
            <v>-21838831.18041667</v>
          </cell>
          <cell r="AN1012">
            <v>31565161.664583329</v>
          </cell>
          <cell r="AR1012">
            <v>123916975.46208334</v>
          </cell>
          <cell r="AV1012">
            <v>188856111.81833336</v>
          </cell>
          <cell r="AZ1012">
            <v>225871490.92458335</v>
          </cell>
        </row>
        <row r="1013">
          <cell r="Q1013">
            <v>-7225932</v>
          </cell>
          <cell r="S1013">
            <v>-15852435.24</v>
          </cell>
          <cell r="U1013">
            <v>-24867336.440000001</v>
          </cell>
          <cell r="V1013">
            <v>-26846172.100000001</v>
          </cell>
          <cell r="W1013">
            <v>-29396199.109999999</v>
          </cell>
          <cell r="Y1013">
            <v>-56529387.890000001</v>
          </cell>
          <cell r="AA1013">
            <v>-82377328.109999999</v>
          </cell>
          <cell r="AJ1013">
            <v>-19981691.94458333</v>
          </cell>
          <cell r="AN1013">
            <v>-16073177.287500001</v>
          </cell>
          <cell r="AR1013">
            <v>-18659430.854583334</v>
          </cell>
          <cell r="AV1013">
            <v>-50022192.499583334</v>
          </cell>
          <cell r="AZ1013">
            <v>-100630824.56541668</v>
          </cell>
        </row>
        <row r="1014">
          <cell r="Q1014">
            <v>0</v>
          </cell>
          <cell r="S1014">
            <v>0</v>
          </cell>
          <cell r="U1014">
            <v>0</v>
          </cell>
          <cell r="V1014">
            <v>0</v>
          </cell>
          <cell r="W1014">
            <v>0</v>
          </cell>
          <cell r="Y1014">
            <v>0</v>
          </cell>
          <cell r="AA1014">
            <v>0</v>
          </cell>
          <cell r="AJ1014">
            <v>0</v>
          </cell>
          <cell r="AN1014">
            <v>0</v>
          </cell>
          <cell r="AR1014">
            <v>0</v>
          </cell>
          <cell r="AV1014">
            <v>0</v>
          </cell>
          <cell r="AZ1014">
            <v>0</v>
          </cell>
        </row>
        <row r="1015">
          <cell r="Q1015">
            <v>0</v>
          </cell>
          <cell r="S1015">
            <v>0</v>
          </cell>
          <cell r="U1015">
            <v>0</v>
          </cell>
          <cell r="V1015">
            <v>0</v>
          </cell>
          <cell r="W1015">
            <v>0</v>
          </cell>
          <cell r="Y1015">
            <v>0</v>
          </cell>
          <cell r="AA1015">
            <v>0</v>
          </cell>
          <cell r="AJ1015">
            <v>0</v>
          </cell>
          <cell r="AN1015">
            <v>0</v>
          </cell>
          <cell r="AR1015">
            <v>0</v>
          </cell>
          <cell r="AV1015">
            <v>0</v>
          </cell>
          <cell r="AZ1015">
            <v>0</v>
          </cell>
        </row>
        <row r="1016">
          <cell r="Q1016">
            <v>0</v>
          </cell>
          <cell r="S1016">
            <v>0</v>
          </cell>
          <cell r="U1016">
            <v>0</v>
          </cell>
          <cell r="V1016">
            <v>0</v>
          </cell>
          <cell r="W1016">
            <v>0</v>
          </cell>
          <cell r="Y1016">
            <v>0</v>
          </cell>
          <cell r="AA1016">
            <v>0</v>
          </cell>
          <cell r="AJ1016">
            <v>0</v>
          </cell>
          <cell r="AN1016">
            <v>0</v>
          </cell>
          <cell r="AR1016">
            <v>0</v>
          </cell>
          <cell r="AV1016">
            <v>0</v>
          </cell>
          <cell r="AZ1016">
            <v>0</v>
          </cell>
        </row>
        <row r="1017">
          <cell r="Q1017">
            <v>-13859690</v>
          </cell>
          <cell r="S1017">
            <v>-13859690</v>
          </cell>
          <cell r="U1017">
            <v>-13859690</v>
          </cell>
          <cell r="V1017">
            <v>-13859690</v>
          </cell>
          <cell r="W1017">
            <v>-13859690</v>
          </cell>
          <cell r="Y1017">
            <v>-13859690</v>
          </cell>
          <cell r="AA1017">
            <v>-13859690</v>
          </cell>
          <cell r="AJ1017">
            <v>-13859690</v>
          </cell>
          <cell r="AN1017">
            <v>-13859690</v>
          </cell>
          <cell r="AR1017">
            <v>-13859690</v>
          </cell>
          <cell r="AV1017">
            <v>-13859690</v>
          </cell>
          <cell r="AZ1017">
            <v>-13859690</v>
          </cell>
        </row>
        <row r="1018">
          <cell r="Q1018">
            <v>1156163</v>
          </cell>
          <cell r="S1018">
            <v>1233155</v>
          </cell>
          <cell r="U1018">
            <v>1310147</v>
          </cell>
          <cell r="V1018">
            <v>1348643</v>
          </cell>
          <cell r="W1018">
            <v>1387139</v>
          </cell>
          <cell r="Y1018">
            <v>1464131</v>
          </cell>
          <cell r="AA1018">
            <v>1541123</v>
          </cell>
          <cell r="AJ1018">
            <v>925187</v>
          </cell>
          <cell r="AN1018">
            <v>1079171</v>
          </cell>
          <cell r="AR1018">
            <v>1233155</v>
          </cell>
          <cell r="AV1018">
            <v>1387139</v>
          </cell>
          <cell r="AZ1018">
            <v>1541123</v>
          </cell>
        </row>
        <row r="1019">
          <cell r="Q1019">
            <v>20210214</v>
          </cell>
          <cell r="S1019">
            <v>20082704</v>
          </cell>
          <cell r="U1019">
            <v>19955194</v>
          </cell>
          <cell r="V1019">
            <v>19891439</v>
          </cell>
          <cell r="W1019">
            <v>19827684</v>
          </cell>
          <cell r="Y1019">
            <v>19700174</v>
          </cell>
          <cell r="AA1019">
            <v>19572664</v>
          </cell>
          <cell r="AJ1019">
            <v>20592744</v>
          </cell>
          <cell r="AN1019">
            <v>20337724</v>
          </cell>
          <cell r="AR1019">
            <v>20082704</v>
          </cell>
          <cell r="AV1019">
            <v>19827684</v>
          </cell>
          <cell r="AZ1019">
            <v>19572664</v>
          </cell>
        </row>
        <row r="1020">
          <cell r="Q1020">
            <v>416406</v>
          </cell>
          <cell r="S1020">
            <v>416406</v>
          </cell>
          <cell r="U1020">
            <v>416406</v>
          </cell>
          <cell r="V1020">
            <v>416406</v>
          </cell>
          <cell r="W1020">
            <v>416406</v>
          </cell>
          <cell r="Y1020">
            <v>416406</v>
          </cell>
          <cell r="AA1020">
            <v>416406</v>
          </cell>
          <cell r="AJ1020">
            <v>416406</v>
          </cell>
          <cell r="AN1020">
            <v>416406</v>
          </cell>
          <cell r="AR1020">
            <v>416406</v>
          </cell>
          <cell r="AV1020">
            <v>416406</v>
          </cell>
          <cell r="AZ1020">
            <v>416406</v>
          </cell>
        </row>
        <row r="1021">
          <cell r="Q1021">
            <v>-31686</v>
          </cell>
          <cell r="S1021">
            <v>-33996</v>
          </cell>
          <cell r="U1021">
            <v>-36306</v>
          </cell>
          <cell r="V1021">
            <v>-37461</v>
          </cell>
          <cell r="W1021">
            <v>-38616</v>
          </cell>
          <cell r="Y1021">
            <v>-40926</v>
          </cell>
          <cell r="AA1021">
            <v>-43236</v>
          </cell>
          <cell r="AJ1021">
            <v>-24756</v>
          </cell>
          <cell r="AN1021">
            <v>-29376</v>
          </cell>
          <cell r="AR1021">
            <v>-33996</v>
          </cell>
          <cell r="AV1021">
            <v>-38616</v>
          </cell>
          <cell r="AZ1021">
            <v>-43236</v>
          </cell>
        </row>
        <row r="1022">
          <cell r="Q1022">
            <v>212438217</v>
          </cell>
          <cell r="S1022">
            <v>211710625.5</v>
          </cell>
          <cell r="U1022">
            <v>210826148</v>
          </cell>
          <cell r="V1022">
            <v>210423130.75</v>
          </cell>
          <cell r="W1022">
            <v>215611769.5</v>
          </cell>
          <cell r="Y1022">
            <v>214805735</v>
          </cell>
          <cell r="AA1022">
            <v>213999700.5</v>
          </cell>
          <cell r="AJ1022">
            <v>3770255.6108333319</v>
          </cell>
          <cell r="AN1022">
            <v>78646703.640833333</v>
          </cell>
          <cell r="AR1022">
            <v>151595914.41083333</v>
          </cell>
          <cell r="AV1022">
            <v>211643472.70833334</v>
          </cell>
          <cell r="AZ1022">
            <v>200323547.51166666</v>
          </cell>
        </row>
        <row r="1023">
          <cell r="Q1023">
            <v>-74353376.010000005</v>
          </cell>
          <cell r="S1023">
            <v>-74098718.989999995</v>
          </cell>
          <cell r="U1023">
            <v>-73789151.870000005</v>
          </cell>
          <cell r="V1023">
            <v>-73648095.829999998</v>
          </cell>
          <cell r="W1023">
            <v>-75464120.290000007</v>
          </cell>
          <cell r="Y1023">
            <v>-75182008.209999993</v>
          </cell>
          <cell r="AA1023">
            <v>-74899896.129999995</v>
          </cell>
          <cell r="AJ1023">
            <v>-1319589.4854166668</v>
          </cell>
          <cell r="AN1023">
            <v>-27526346.314583335</v>
          </cell>
          <cell r="AR1023">
            <v>-53058570.285000004</v>
          </cell>
          <cell r="AV1023">
            <v>-74075215.957499996</v>
          </cell>
          <cell r="AZ1023">
            <v>-70113242.11833334</v>
          </cell>
        </row>
        <row r="1024">
          <cell r="Q1024">
            <v>9984295</v>
          </cell>
          <cell r="S1024">
            <v>9741843.8399999999</v>
          </cell>
          <cell r="U1024">
            <v>9499392.6799999997</v>
          </cell>
          <cell r="V1024">
            <v>9378167.0999999996</v>
          </cell>
          <cell r="W1024">
            <v>9256941.5199999996</v>
          </cell>
          <cell r="Y1024">
            <v>9014490.3599999994</v>
          </cell>
          <cell r="AA1024">
            <v>8772039.1999999993</v>
          </cell>
          <cell r="AJ1024">
            <v>10398111.648333333</v>
          </cell>
          <cell r="AN1024">
            <v>10032114.375000002</v>
          </cell>
          <cell r="AR1024">
            <v>9655581.2216666676</v>
          </cell>
          <cell r="AV1024">
            <v>9283535.6850000005</v>
          </cell>
          <cell r="AZ1024">
            <v>9019028.7916666642</v>
          </cell>
        </row>
        <row r="1025">
          <cell r="Q1025">
            <v>-3494503.35</v>
          </cell>
          <cell r="S1025">
            <v>-3409645.45</v>
          </cell>
          <cell r="U1025">
            <v>-3324787.55</v>
          </cell>
          <cell r="V1025">
            <v>-3282358.6</v>
          </cell>
          <cell r="W1025">
            <v>-3239929.65</v>
          </cell>
          <cell r="Y1025">
            <v>-3155071.75</v>
          </cell>
          <cell r="AA1025">
            <v>-3070213.85</v>
          </cell>
          <cell r="AJ1025">
            <v>-3639339.105833333</v>
          </cell>
          <cell r="AN1025">
            <v>-3511240.0924999998</v>
          </cell>
          <cell r="AR1025">
            <v>-3379453.519166667</v>
          </cell>
          <cell r="AV1025">
            <v>-3249237.6020833333</v>
          </cell>
          <cell r="AZ1025">
            <v>-3156660.1520833336</v>
          </cell>
        </row>
        <row r="1026">
          <cell r="Q1026">
            <v>-1282000</v>
          </cell>
          <cell r="S1026">
            <v>-1281500</v>
          </cell>
          <cell r="U1026">
            <v>-1188666.67</v>
          </cell>
          <cell r="V1026">
            <v>-1165333.3400000001</v>
          </cell>
          <cell r="W1026">
            <v>-3085000.01</v>
          </cell>
          <cell r="Y1026">
            <v>-3038333.35</v>
          </cell>
          <cell r="AA1026">
            <v>-2991666.69</v>
          </cell>
          <cell r="AJ1026">
            <v>-6372902.7683333345</v>
          </cell>
          <cell r="AN1026">
            <v>-4501999.9929166669</v>
          </cell>
          <cell r="AR1026">
            <v>-3068125.0029166662</v>
          </cell>
          <cell r="AV1026">
            <v>-2238583.3433333333</v>
          </cell>
          <cell r="AZ1026">
            <v>-3042041.6787499995</v>
          </cell>
        </row>
        <row r="1027">
          <cell r="Q1027">
            <v>-96250</v>
          </cell>
          <cell r="S1027">
            <v>-96425</v>
          </cell>
          <cell r="U1027">
            <v>-128916.67</v>
          </cell>
          <cell r="V1027">
            <v>-130841.67</v>
          </cell>
          <cell r="W1027">
            <v>547283.32999999996</v>
          </cell>
          <cell r="Y1027">
            <v>543433.32999999996</v>
          </cell>
          <cell r="AA1027">
            <v>539583.32999999996</v>
          </cell>
          <cell r="AJ1027">
            <v>1215282.658333333</v>
          </cell>
          <cell r="AN1027">
            <v>739666.68374999997</v>
          </cell>
          <cell r="AR1027">
            <v>403204.87041666667</v>
          </cell>
          <cell r="AV1027">
            <v>255290.97</v>
          </cell>
          <cell r="AZ1027">
            <v>627457.63666666672</v>
          </cell>
        </row>
        <row r="1028">
          <cell r="Q1028">
            <v>-572523</v>
          </cell>
          <cell r="S1028">
            <v>-572523</v>
          </cell>
          <cell r="U1028">
            <v>0</v>
          </cell>
          <cell r="V1028">
            <v>0</v>
          </cell>
          <cell r="W1028">
            <v>0</v>
          </cell>
          <cell r="Y1028">
            <v>0</v>
          </cell>
          <cell r="AA1028">
            <v>0</v>
          </cell>
          <cell r="AJ1028">
            <v>-6588.125</v>
          </cell>
          <cell r="AN1028">
            <v>-152157.125</v>
          </cell>
          <cell r="AR1028">
            <v>-268242.375</v>
          </cell>
          <cell r="AV1028">
            <v>-119275.625</v>
          </cell>
          <cell r="AZ1028">
            <v>0</v>
          </cell>
        </row>
        <row r="1029">
          <cell r="AR1029">
            <v>0</v>
          </cell>
          <cell r="AV1029">
            <v>-5912398.0629166663</v>
          </cell>
          <cell r="AZ1029">
            <v>-18652449.327500001</v>
          </cell>
        </row>
        <row r="1030">
          <cell r="Q1030">
            <v>0</v>
          </cell>
          <cell r="S1030">
            <v>0</v>
          </cell>
          <cell r="U1030">
            <v>0</v>
          </cell>
          <cell r="V1030">
            <v>0</v>
          </cell>
          <cell r="W1030">
            <v>0</v>
          </cell>
          <cell r="Y1030">
            <v>0</v>
          </cell>
          <cell r="AA1030">
            <v>0</v>
          </cell>
          <cell r="AJ1030">
            <v>0</v>
          </cell>
          <cell r="AN1030">
            <v>0</v>
          </cell>
          <cell r="AR1030">
            <v>0</v>
          </cell>
          <cell r="AV1030">
            <v>0</v>
          </cell>
          <cell r="AZ1030">
            <v>0</v>
          </cell>
        </row>
        <row r="1031">
          <cell r="Q1031">
            <v>-25000000</v>
          </cell>
          <cell r="S1031">
            <v>-25000000</v>
          </cell>
          <cell r="U1031">
            <v>-25000000</v>
          </cell>
          <cell r="V1031">
            <v>-25000000</v>
          </cell>
          <cell r="W1031">
            <v>-25000000</v>
          </cell>
          <cell r="Y1031">
            <v>-25000000</v>
          </cell>
          <cell r="AA1031">
            <v>-25000000</v>
          </cell>
          <cell r="AJ1031">
            <v>-25000000</v>
          </cell>
          <cell r="AN1031">
            <v>-25000000</v>
          </cell>
          <cell r="AR1031">
            <v>-25000000</v>
          </cell>
          <cell r="AV1031">
            <v>-25000000</v>
          </cell>
          <cell r="AZ1031">
            <v>-25000000</v>
          </cell>
        </row>
        <row r="1032">
          <cell r="Q1032">
            <v>0</v>
          </cell>
          <cell r="S1032">
            <v>0</v>
          </cell>
          <cell r="U1032">
            <v>0</v>
          </cell>
          <cell r="V1032">
            <v>0</v>
          </cell>
          <cell r="W1032">
            <v>0</v>
          </cell>
          <cell r="Y1032">
            <v>0</v>
          </cell>
          <cell r="AA1032">
            <v>0</v>
          </cell>
          <cell r="AJ1032">
            <v>-2187500</v>
          </cell>
          <cell r="AN1032">
            <v>-1020833.3333333334</v>
          </cell>
          <cell r="AR1032">
            <v>0</v>
          </cell>
          <cell r="AV1032">
            <v>0</v>
          </cell>
          <cell r="AZ1032">
            <v>0</v>
          </cell>
        </row>
        <row r="1033">
          <cell r="Q1033">
            <v>-3000000</v>
          </cell>
          <cell r="S1033">
            <v>-3000000</v>
          </cell>
          <cell r="U1033">
            <v>-3000000</v>
          </cell>
          <cell r="V1033">
            <v>-3000000</v>
          </cell>
          <cell r="W1033">
            <v>-3000000</v>
          </cell>
          <cell r="Y1033">
            <v>-3000000</v>
          </cell>
          <cell r="AA1033">
            <v>-3000000</v>
          </cell>
          <cell r="AJ1033">
            <v>-3000000</v>
          </cell>
          <cell r="AN1033">
            <v>-3000000</v>
          </cell>
          <cell r="AR1033">
            <v>-3000000</v>
          </cell>
          <cell r="AV1033">
            <v>-3000000</v>
          </cell>
          <cell r="AZ1033">
            <v>-3000000</v>
          </cell>
        </row>
        <row r="1034">
          <cell r="Q1034">
            <v>0</v>
          </cell>
          <cell r="S1034">
            <v>0</v>
          </cell>
          <cell r="U1034">
            <v>0</v>
          </cell>
          <cell r="V1034">
            <v>0</v>
          </cell>
          <cell r="W1034">
            <v>0</v>
          </cell>
          <cell r="Y1034">
            <v>0</v>
          </cell>
          <cell r="AA1034">
            <v>0</v>
          </cell>
          <cell r="AJ1034">
            <v>-625000</v>
          </cell>
          <cell r="AN1034">
            <v>-291666.66666666669</v>
          </cell>
          <cell r="AR1034">
            <v>0</v>
          </cell>
          <cell r="AV1034">
            <v>0</v>
          </cell>
          <cell r="AZ1034">
            <v>0</v>
          </cell>
        </row>
        <row r="1035">
          <cell r="Q1035">
            <v>0</v>
          </cell>
          <cell r="S1035">
            <v>0</v>
          </cell>
          <cell r="U1035">
            <v>0</v>
          </cell>
          <cell r="V1035">
            <v>0</v>
          </cell>
          <cell r="W1035">
            <v>0</v>
          </cell>
          <cell r="Y1035">
            <v>0</v>
          </cell>
          <cell r="AA1035">
            <v>0</v>
          </cell>
          <cell r="AJ1035">
            <v>0</v>
          </cell>
          <cell r="AN1035">
            <v>0</v>
          </cell>
          <cell r="AR1035">
            <v>0</v>
          </cell>
          <cell r="AV1035">
            <v>0</v>
          </cell>
          <cell r="AZ1035">
            <v>0</v>
          </cell>
        </row>
        <row r="1036">
          <cell r="Q1036">
            <v>0</v>
          </cell>
          <cell r="S1036">
            <v>0</v>
          </cell>
          <cell r="U1036">
            <v>0</v>
          </cell>
          <cell r="V1036">
            <v>0</v>
          </cell>
          <cell r="W1036">
            <v>0</v>
          </cell>
          <cell r="Y1036">
            <v>0</v>
          </cell>
          <cell r="AA1036">
            <v>0</v>
          </cell>
          <cell r="AJ1036">
            <v>0</v>
          </cell>
          <cell r="AN1036">
            <v>0</v>
          </cell>
          <cell r="AR1036">
            <v>0</v>
          </cell>
          <cell r="AV1036">
            <v>0</v>
          </cell>
          <cell r="AZ1036">
            <v>0</v>
          </cell>
        </row>
        <row r="1037">
          <cell r="Q1037">
            <v>-10000000</v>
          </cell>
          <cell r="S1037">
            <v>-10000000</v>
          </cell>
          <cell r="U1037">
            <v>-10000000</v>
          </cell>
          <cell r="V1037">
            <v>-10000000</v>
          </cell>
          <cell r="W1037">
            <v>-10000000</v>
          </cell>
          <cell r="Y1037">
            <v>-10000000</v>
          </cell>
          <cell r="AA1037">
            <v>-10000000</v>
          </cell>
          <cell r="AJ1037">
            <v>-10000000</v>
          </cell>
          <cell r="AN1037">
            <v>-10000000</v>
          </cell>
          <cell r="AR1037">
            <v>-10000000</v>
          </cell>
          <cell r="AV1037">
            <v>-10000000</v>
          </cell>
          <cell r="AZ1037">
            <v>-10000000</v>
          </cell>
        </row>
        <row r="1038">
          <cell r="Q1038">
            <v>0</v>
          </cell>
          <cell r="S1038">
            <v>0</v>
          </cell>
          <cell r="U1038">
            <v>0</v>
          </cell>
          <cell r="V1038">
            <v>0</v>
          </cell>
          <cell r="W1038">
            <v>0</v>
          </cell>
          <cell r="Y1038">
            <v>0</v>
          </cell>
          <cell r="AA1038">
            <v>0</v>
          </cell>
          <cell r="AJ1038">
            <v>0</v>
          </cell>
          <cell r="AN1038">
            <v>0</v>
          </cell>
          <cell r="AR1038">
            <v>0</v>
          </cell>
          <cell r="AV1038">
            <v>0</v>
          </cell>
          <cell r="AZ1038">
            <v>0</v>
          </cell>
        </row>
        <row r="1039">
          <cell r="Q1039">
            <v>0</v>
          </cell>
          <cell r="S1039">
            <v>0</v>
          </cell>
          <cell r="U1039">
            <v>0</v>
          </cell>
          <cell r="V1039">
            <v>0</v>
          </cell>
          <cell r="W1039">
            <v>0</v>
          </cell>
          <cell r="Y1039">
            <v>0</v>
          </cell>
          <cell r="AA1039">
            <v>0</v>
          </cell>
          <cell r="AJ1039">
            <v>0</v>
          </cell>
          <cell r="AN1039">
            <v>0</v>
          </cell>
          <cell r="AR1039">
            <v>0</v>
          </cell>
          <cell r="AV1039">
            <v>0</v>
          </cell>
          <cell r="AZ1039">
            <v>0</v>
          </cell>
        </row>
        <row r="1040">
          <cell r="Q1040">
            <v>0</v>
          </cell>
          <cell r="S1040">
            <v>0</v>
          </cell>
          <cell r="U1040">
            <v>0</v>
          </cell>
          <cell r="V1040">
            <v>0</v>
          </cell>
          <cell r="W1040">
            <v>0</v>
          </cell>
          <cell r="Y1040">
            <v>0</v>
          </cell>
          <cell r="AA1040">
            <v>0</v>
          </cell>
          <cell r="AJ1040">
            <v>0</v>
          </cell>
          <cell r="AN1040">
            <v>0</v>
          </cell>
          <cell r="AR1040">
            <v>0</v>
          </cell>
          <cell r="AV1040">
            <v>0</v>
          </cell>
          <cell r="AZ1040">
            <v>0</v>
          </cell>
        </row>
        <row r="1041">
          <cell r="Q1041">
            <v>0</v>
          </cell>
          <cell r="S1041">
            <v>0</v>
          </cell>
          <cell r="U1041">
            <v>0</v>
          </cell>
          <cell r="V1041">
            <v>0</v>
          </cell>
          <cell r="W1041">
            <v>0</v>
          </cell>
          <cell r="Y1041">
            <v>0</v>
          </cell>
          <cell r="AA1041">
            <v>0</v>
          </cell>
          <cell r="AJ1041">
            <v>0</v>
          </cell>
          <cell r="AN1041">
            <v>0</v>
          </cell>
          <cell r="AR1041">
            <v>0</v>
          </cell>
          <cell r="AV1041">
            <v>0</v>
          </cell>
          <cell r="AZ1041">
            <v>0</v>
          </cell>
        </row>
        <row r="1042">
          <cell r="Q1042">
            <v>0</v>
          </cell>
          <cell r="S1042">
            <v>0</v>
          </cell>
          <cell r="U1042">
            <v>0</v>
          </cell>
          <cell r="V1042">
            <v>0</v>
          </cell>
          <cell r="W1042">
            <v>0</v>
          </cell>
          <cell r="Y1042">
            <v>0</v>
          </cell>
          <cell r="AA1042">
            <v>0</v>
          </cell>
          <cell r="AJ1042">
            <v>0</v>
          </cell>
          <cell r="AN1042">
            <v>0</v>
          </cell>
          <cell r="AR1042">
            <v>0</v>
          </cell>
          <cell r="AV1042">
            <v>0</v>
          </cell>
          <cell r="AZ1042">
            <v>0</v>
          </cell>
        </row>
        <row r="1043">
          <cell r="Q1043">
            <v>-7000000</v>
          </cell>
          <cell r="S1043">
            <v>-7000000</v>
          </cell>
          <cell r="U1043">
            <v>-7000000</v>
          </cell>
          <cell r="V1043">
            <v>-7000000</v>
          </cell>
          <cell r="W1043">
            <v>-7000000</v>
          </cell>
          <cell r="Y1043">
            <v>-7000000</v>
          </cell>
          <cell r="AA1043">
            <v>-7000000</v>
          </cell>
          <cell r="AJ1043">
            <v>-7000000</v>
          </cell>
          <cell r="AN1043">
            <v>-7000000</v>
          </cell>
          <cell r="AR1043">
            <v>-7000000</v>
          </cell>
          <cell r="AV1043">
            <v>-7000000</v>
          </cell>
          <cell r="AZ1043">
            <v>-7000000</v>
          </cell>
        </row>
        <row r="1044">
          <cell r="Q1044">
            <v>-10000000</v>
          </cell>
          <cell r="S1044">
            <v>-10000000</v>
          </cell>
          <cell r="U1044">
            <v>-10000000</v>
          </cell>
          <cell r="V1044">
            <v>-10000000</v>
          </cell>
          <cell r="W1044">
            <v>-10000000</v>
          </cell>
          <cell r="Y1044">
            <v>-10000000</v>
          </cell>
          <cell r="AA1044">
            <v>-10000000</v>
          </cell>
          <cell r="AJ1044">
            <v>-10000000</v>
          </cell>
          <cell r="AN1044">
            <v>-10000000</v>
          </cell>
          <cell r="AR1044">
            <v>-10000000</v>
          </cell>
          <cell r="AV1044">
            <v>-10000000</v>
          </cell>
          <cell r="AZ1044">
            <v>-10000000</v>
          </cell>
        </row>
        <row r="1045">
          <cell r="Q1045">
            <v>-2000000</v>
          </cell>
          <cell r="S1045">
            <v>-2000000</v>
          </cell>
          <cell r="U1045">
            <v>-2000000</v>
          </cell>
          <cell r="V1045">
            <v>-2000000</v>
          </cell>
          <cell r="W1045">
            <v>-2000000</v>
          </cell>
          <cell r="Y1045">
            <v>-2000000</v>
          </cell>
          <cell r="AA1045">
            <v>-2000000</v>
          </cell>
          <cell r="AJ1045">
            <v>-2000000</v>
          </cell>
          <cell r="AN1045">
            <v>-2000000</v>
          </cell>
          <cell r="AR1045">
            <v>-2000000</v>
          </cell>
          <cell r="AV1045">
            <v>-2000000</v>
          </cell>
          <cell r="AZ1045">
            <v>-2000000</v>
          </cell>
        </row>
        <row r="1046">
          <cell r="Q1046">
            <v>-3000000</v>
          </cell>
          <cell r="S1046">
            <v>-3000000</v>
          </cell>
          <cell r="U1046">
            <v>-3000000</v>
          </cell>
          <cell r="V1046">
            <v>-3000000</v>
          </cell>
          <cell r="W1046">
            <v>-3000000</v>
          </cell>
          <cell r="Y1046">
            <v>-3000000</v>
          </cell>
          <cell r="AA1046">
            <v>-3000000</v>
          </cell>
          <cell r="AJ1046">
            <v>-3000000</v>
          </cell>
          <cell r="AN1046">
            <v>-3000000</v>
          </cell>
          <cell r="AR1046">
            <v>-3000000</v>
          </cell>
          <cell r="AV1046">
            <v>-2875000</v>
          </cell>
          <cell r="AZ1046">
            <v>-1875000</v>
          </cell>
        </row>
        <row r="1047">
          <cell r="Q1047">
            <v>-5000000</v>
          </cell>
          <cell r="S1047">
            <v>-5000000</v>
          </cell>
          <cell r="U1047">
            <v>-5000000</v>
          </cell>
          <cell r="V1047">
            <v>-5000000</v>
          </cell>
          <cell r="W1047">
            <v>-5000000</v>
          </cell>
          <cell r="Y1047">
            <v>-5000000</v>
          </cell>
          <cell r="AA1047">
            <v>-5000000</v>
          </cell>
          <cell r="AJ1047">
            <v>-5000000</v>
          </cell>
          <cell r="AN1047">
            <v>-5000000</v>
          </cell>
          <cell r="AR1047">
            <v>-5000000</v>
          </cell>
          <cell r="AV1047">
            <v>-4791666.666666667</v>
          </cell>
          <cell r="AZ1047">
            <v>-3125000</v>
          </cell>
        </row>
        <row r="1048">
          <cell r="Q1048">
            <v>-15000000</v>
          </cell>
          <cell r="S1048">
            <v>-15000000</v>
          </cell>
          <cell r="U1048">
            <v>-15000000</v>
          </cell>
          <cell r="V1048">
            <v>-15000000</v>
          </cell>
          <cell r="W1048">
            <v>-15000000</v>
          </cell>
          <cell r="Y1048">
            <v>-15000000</v>
          </cell>
          <cell r="AA1048">
            <v>-15000000</v>
          </cell>
          <cell r="AJ1048">
            <v>-15000000</v>
          </cell>
          <cell r="AN1048">
            <v>-15000000</v>
          </cell>
          <cell r="AR1048">
            <v>-15000000</v>
          </cell>
          <cell r="AV1048">
            <v>-15000000</v>
          </cell>
          <cell r="AZ1048">
            <v>-15000000</v>
          </cell>
        </row>
        <row r="1049">
          <cell r="Q1049">
            <v>0</v>
          </cell>
          <cell r="S1049">
            <v>0</v>
          </cell>
          <cell r="U1049">
            <v>0</v>
          </cell>
          <cell r="V1049">
            <v>0</v>
          </cell>
          <cell r="W1049">
            <v>0</v>
          </cell>
          <cell r="Y1049">
            <v>0</v>
          </cell>
          <cell r="AA1049">
            <v>0</v>
          </cell>
          <cell r="AJ1049">
            <v>0</v>
          </cell>
          <cell r="AN1049">
            <v>0</v>
          </cell>
          <cell r="AR1049">
            <v>0</v>
          </cell>
          <cell r="AV1049">
            <v>0</v>
          </cell>
          <cell r="AZ1049">
            <v>0</v>
          </cell>
        </row>
        <row r="1050">
          <cell r="Q1050">
            <v>-2000000</v>
          </cell>
          <cell r="S1050">
            <v>-2000000</v>
          </cell>
          <cell r="U1050">
            <v>-2000000</v>
          </cell>
          <cell r="V1050">
            <v>-2000000</v>
          </cell>
          <cell r="W1050">
            <v>-2000000</v>
          </cell>
          <cell r="Y1050">
            <v>-2000000</v>
          </cell>
          <cell r="AA1050">
            <v>-2000000</v>
          </cell>
          <cell r="AJ1050">
            <v>-2000000</v>
          </cell>
          <cell r="AN1050">
            <v>-2000000</v>
          </cell>
          <cell r="AR1050">
            <v>-2000000</v>
          </cell>
          <cell r="AV1050">
            <v>-2000000</v>
          </cell>
          <cell r="AZ1050">
            <v>-2000000</v>
          </cell>
        </row>
        <row r="1051">
          <cell r="Q1051">
            <v>0</v>
          </cell>
          <cell r="S1051">
            <v>0</v>
          </cell>
          <cell r="U1051">
            <v>0</v>
          </cell>
          <cell r="V1051">
            <v>0</v>
          </cell>
          <cell r="W1051">
            <v>0</v>
          </cell>
          <cell r="Y1051">
            <v>0</v>
          </cell>
          <cell r="AA1051">
            <v>0</v>
          </cell>
          <cell r="AJ1051">
            <v>0</v>
          </cell>
          <cell r="AN1051">
            <v>0</v>
          </cell>
          <cell r="AR1051">
            <v>0</v>
          </cell>
          <cell r="AV1051">
            <v>0</v>
          </cell>
          <cell r="AZ1051">
            <v>0</v>
          </cell>
        </row>
        <row r="1052">
          <cell r="Q1052">
            <v>0</v>
          </cell>
          <cell r="S1052">
            <v>0</v>
          </cell>
          <cell r="U1052">
            <v>0</v>
          </cell>
          <cell r="V1052">
            <v>0</v>
          </cell>
          <cell r="W1052">
            <v>0</v>
          </cell>
          <cell r="Y1052">
            <v>0</v>
          </cell>
          <cell r="AA1052">
            <v>0</v>
          </cell>
          <cell r="AJ1052">
            <v>0</v>
          </cell>
          <cell r="AN1052">
            <v>0</v>
          </cell>
          <cell r="AR1052">
            <v>0</v>
          </cell>
          <cell r="AV1052">
            <v>0</v>
          </cell>
          <cell r="AZ1052">
            <v>0</v>
          </cell>
        </row>
        <row r="1053">
          <cell r="Q1053">
            <v>0</v>
          </cell>
          <cell r="S1053">
            <v>0</v>
          </cell>
          <cell r="U1053">
            <v>0</v>
          </cell>
          <cell r="V1053">
            <v>0</v>
          </cell>
          <cell r="W1053">
            <v>0</v>
          </cell>
          <cell r="Y1053">
            <v>0</v>
          </cell>
          <cell r="AA1053">
            <v>0</v>
          </cell>
          <cell r="AJ1053">
            <v>0</v>
          </cell>
          <cell r="AN1053">
            <v>0</v>
          </cell>
          <cell r="AR1053">
            <v>0</v>
          </cell>
          <cell r="AV1053">
            <v>0</v>
          </cell>
          <cell r="AZ1053">
            <v>0</v>
          </cell>
        </row>
        <row r="1054">
          <cell r="Q1054">
            <v>0</v>
          </cell>
          <cell r="S1054">
            <v>0</v>
          </cell>
          <cell r="U1054">
            <v>0</v>
          </cell>
          <cell r="V1054">
            <v>0</v>
          </cell>
          <cell r="W1054">
            <v>0</v>
          </cell>
          <cell r="Y1054">
            <v>0</v>
          </cell>
          <cell r="AA1054">
            <v>0</v>
          </cell>
          <cell r="AJ1054">
            <v>0</v>
          </cell>
          <cell r="AN1054">
            <v>0</v>
          </cell>
          <cell r="AR1054">
            <v>0</v>
          </cell>
          <cell r="AV1054">
            <v>0</v>
          </cell>
          <cell r="AZ1054">
            <v>0</v>
          </cell>
        </row>
        <row r="1055">
          <cell r="Q1055">
            <v>0</v>
          </cell>
          <cell r="S1055">
            <v>0</v>
          </cell>
          <cell r="U1055">
            <v>0</v>
          </cell>
          <cell r="V1055">
            <v>0</v>
          </cell>
          <cell r="W1055">
            <v>0</v>
          </cell>
          <cell r="Y1055">
            <v>0</v>
          </cell>
          <cell r="AA1055">
            <v>0</v>
          </cell>
          <cell r="AJ1055">
            <v>0</v>
          </cell>
          <cell r="AN1055">
            <v>0</v>
          </cell>
          <cell r="AR1055">
            <v>0</v>
          </cell>
          <cell r="AV1055">
            <v>0</v>
          </cell>
          <cell r="AZ1055">
            <v>0</v>
          </cell>
        </row>
        <row r="1056">
          <cell r="Q1056">
            <v>0</v>
          </cell>
          <cell r="S1056">
            <v>0</v>
          </cell>
          <cell r="U1056">
            <v>0</v>
          </cell>
          <cell r="V1056">
            <v>0</v>
          </cell>
          <cell r="W1056">
            <v>0</v>
          </cell>
          <cell r="Y1056">
            <v>0</v>
          </cell>
          <cell r="AA1056">
            <v>0</v>
          </cell>
          <cell r="AJ1056">
            <v>0</v>
          </cell>
          <cell r="AN1056">
            <v>0</v>
          </cell>
          <cell r="AR1056">
            <v>0</v>
          </cell>
          <cell r="AV1056">
            <v>0</v>
          </cell>
          <cell r="AZ1056">
            <v>0</v>
          </cell>
        </row>
        <row r="1057">
          <cell r="Q1057">
            <v>0</v>
          </cell>
          <cell r="S1057">
            <v>0</v>
          </cell>
          <cell r="U1057">
            <v>0</v>
          </cell>
          <cell r="V1057">
            <v>0</v>
          </cell>
          <cell r="W1057">
            <v>0</v>
          </cell>
          <cell r="Y1057">
            <v>0</v>
          </cell>
          <cell r="AA1057">
            <v>0</v>
          </cell>
          <cell r="AJ1057">
            <v>0</v>
          </cell>
          <cell r="AN1057">
            <v>0</v>
          </cell>
          <cell r="AR1057">
            <v>0</v>
          </cell>
          <cell r="AV1057">
            <v>0</v>
          </cell>
          <cell r="AZ1057">
            <v>0</v>
          </cell>
        </row>
        <row r="1058">
          <cell r="Q1058">
            <v>-300000000</v>
          </cell>
          <cell r="S1058">
            <v>-300000000</v>
          </cell>
          <cell r="U1058">
            <v>-300000000</v>
          </cell>
          <cell r="V1058">
            <v>-300000000</v>
          </cell>
          <cell r="W1058">
            <v>-300000000</v>
          </cell>
          <cell r="Y1058">
            <v>-300000000</v>
          </cell>
          <cell r="AA1058">
            <v>-300000000</v>
          </cell>
          <cell r="AJ1058">
            <v>-300000000</v>
          </cell>
          <cell r="AN1058">
            <v>-300000000</v>
          </cell>
          <cell r="AR1058">
            <v>-300000000</v>
          </cell>
          <cell r="AV1058">
            <v>-300000000</v>
          </cell>
          <cell r="AZ1058">
            <v>-300000000</v>
          </cell>
        </row>
        <row r="1059">
          <cell r="Q1059">
            <v>-200000000</v>
          </cell>
          <cell r="S1059">
            <v>-200000000</v>
          </cell>
          <cell r="U1059">
            <v>-200000000</v>
          </cell>
          <cell r="V1059">
            <v>-200000000</v>
          </cell>
          <cell r="W1059">
            <v>-200000000</v>
          </cell>
          <cell r="Y1059">
            <v>-200000000</v>
          </cell>
          <cell r="AA1059">
            <v>-200000000</v>
          </cell>
          <cell r="AJ1059">
            <v>-200000000</v>
          </cell>
          <cell r="AN1059">
            <v>-200000000</v>
          </cell>
          <cell r="AR1059">
            <v>-200000000</v>
          </cell>
          <cell r="AV1059">
            <v>-200000000</v>
          </cell>
          <cell r="AZ1059">
            <v>-200000000</v>
          </cell>
        </row>
        <row r="1060">
          <cell r="Q1060">
            <v>-150000000</v>
          </cell>
          <cell r="S1060">
            <v>-150000000</v>
          </cell>
          <cell r="U1060">
            <v>0</v>
          </cell>
          <cell r="V1060">
            <v>0</v>
          </cell>
          <cell r="W1060">
            <v>0</v>
          </cell>
          <cell r="Y1060">
            <v>0</v>
          </cell>
          <cell r="AA1060">
            <v>0</v>
          </cell>
          <cell r="AJ1060">
            <v>-150000000</v>
          </cell>
          <cell r="AN1060">
            <v>-131250000</v>
          </cell>
          <cell r="AR1060">
            <v>-81250000</v>
          </cell>
          <cell r="AV1060">
            <v>-31250000</v>
          </cell>
          <cell r="AZ1060">
            <v>0</v>
          </cell>
        </row>
        <row r="1061">
          <cell r="Q1061">
            <v>-100000000</v>
          </cell>
          <cell r="S1061">
            <v>-100000000</v>
          </cell>
          <cell r="U1061">
            <v>-100000000</v>
          </cell>
          <cell r="V1061">
            <v>-100000000</v>
          </cell>
          <cell r="W1061">
            <v>-100000000</v>
          </cell>
          <cell r="Y1061">
            <v>-100000000</v>
          </cell>
          <cell r="AA1061">
            <v>-100000000</v>
          </cell>
          <cell r="AJ1061">
            <v>-100000000</v>
          </cell>
          <cell r="AN1061">
            <v>-100000000</v>
          </cell>
          <cell r="AR1061">
            <v>-100000000</v>
          </cell>
          <cell r="AV1061">
            <v>-100000000</v>
          </cell>
          <cell r="AZ1061">
            <v>-100000000</v>
          </cell>
        </row>
        <row r="1062">
          <cell r="Q1062">
            <v>-225000000</v>
          </cell>
          <cell r="S1062">
            <v>-225000000</v>
          </cell>
          <cell r="U1062">
            <v>-225000000</v>
          </cell>
          <cell r="V1062">
            <v>-225000000</v>
          </cell>
          <cell r="W1062">
            <v>-225000000</v>
          </cell>
          <cell r="Y1062">
            <v>-225000000</v>
          </cell>
          <cell r="AA1062">
            <v>-225000000</v>
          </cell>
          <cell r="AJ1062">
            <v>-225000000</v>
          </cell>
          <cell r="AN1062">
            <v>-225000000</v>
          </cell>
          <cell r="AR1062">
            <v>-225000000</v>
          </cell>
          <cell r="AV1062">
            <v>-225000000</v>
          </cell>
          <cell r="AZ1062">
            <v>-178125000</v>
          </cell>
        </row>
        <row r="1063">
          <cell r="Q1063">
            <v>0</v>
          </cell>
          <cell r="S1063">
            <v>0</v>
          </cell>
          <cell r="U1063">
            <v>0</v>
          </cell>
          <cell r="V1063">
            <v>0</v>
          </cell>
          <cell r="W1063">
            <v>0</v>
          </cell>
          <cell r="Y1063">
            <v>0</v>
          </cell>
          <cell r="AA1063">
            <v>0</v>
          </cell>
          <cell r="AJ1063">
            <v>-17708333.333333332</v>
          </cell>
          <cell r="AN1063">
            <v>-9375000</v>
          </cell>
          <cell r="AR1063">
            <v>-1041666.6666666666</v>
          </cell>
          <cell r="AV1063">
            <v>0</v>
          </cell>
          <cell r="AZ1063">
            <v>0</v>
          </cell>
        </row>
        <row r="1064">
          <cell r="Q1064">
            <v>-260000000</v>
          </cell>
          <cell r="S1064">
            <v>-260000000</v>
          </cell>
          <cell r="U1064">
            <v>-260000000</v>
          </cell>
          <cell r="V1064">
            <v>-260000000</v>
          </cell>
          <cell r="W1064">
            <v>-260000000</v>
          </cell>
          <cell r="Y1064">
            <v>-260000000</v>
          </cell>
          <cell r="AA1064">
            <v>-260000000</v>
          </cell>
          <cell r="AJ1064">
            <v>-260000000</v>
          </cell>
          <cell r="AN1064">
            <v>-260000000</v>
          </cell>
          <cell r="AR1064">
            <v>-260000000</v>
          </cell>
          <cell r="AV1064">
            <v>-260000000</v>
          </cell>
          <cell r="AZ1064">
            <v>-260000000</v>
          </cell>
        </row>
        <row r="1065">
          <cell r="Q1065">
            <v>-138460000</v>
          </cell>
          <cell r="S1065">
            <v>-138460000</v>
          </cell>
          <cell r="U1065">
            <v>-138460000</v>
          </cell>
          <cell r="V1065">
            <v>-138460000</v>
          </cell>
          <cell r="W1065">
            <v>-138460000</v>
          </cell>
          <cell r="Y1065">
            <v>-138460000</v>
          </cell>
          <cell r="AA1065">
            <v>-138460000</v>
          </cell>
          <cell r="AJ1065">
            <v>-138460000</v>
          </cell>
          <cell r="AN1065">
            <v>-138460000</v>
          </cell>
          <cell r="AR1065">
            <v>-138460000</v>
          </cell>
          <cell r="AV1065">
            <v>-138460000</v>
          </cell>
          <cell r="AZ1065">
            <v>-138460000</v>
          </cell>
        </row>
        <row r="1066">
          <cell r="Q1066">
            <v>-23400000</v>
          </cell>
          <cell r="S1066">
            <v>-23400000</v>
          </cell>
          <cell r="U1066">
            <v>-23400000</v>
          </cell>
          <cell r="V1066">
            <v>-23400000</v>
          </cell>
          <cell r="W1066">
            <v>-23400000</v>
          </cell>
          <cell r="Y1066">
            <v>-23400000</v>
          </cell>
          <cell r="AA1066">
            <v>-23400000</v>
          </cell>
          <cell r="AJ1066">
            <v>-23400000</v>
          </cell>
          <cell r="AN1066">
            <v>-23400000</v>
          </cell>
          <cell r="AR1066">
            <v>-23400000</v>
          </cell>
          <cell r="AV1066">
            <v>-23400000</v>
          </cell>
          <cell r="AZ1066">
            <v>-23400000</v>
          </cell>
        </row>
        <row r="1067">
          <cell r="Q1067">
            <v>0</v>
          </cell>
          <cell r="S1067">
            <v>0</v>
          </cell>
          <cell r="U1067">
            <v>0</v>
          </cell>
          <cell r="V1067">
            <v>0</v>
          </cell>
          <cell r="W1067">
            <v>0</v>
          </cell>
          <cell r="Y1067">
            <v>0</v>
          </cell>
          <cell r="AA1067">
            <v>0</v>
          </cell>
          <cell r="AJ1067">
            <v>-68750000</v>
          </cell>
          <cell r="AN1067">
            <v>-18750000</v>
          </cell>
          <cell r="AR1067">
            <v>0</v>
          </cell>
          <cell r="AV1067">
            <v>0</v>
          </cell>
          <cell r="AZ1067">
            <v>0</v>
          </cell>
        </row>
        <row r="1068">
          <cell r="Q1068">
            <v>-250000000</v>
          </cell>
          <cell r="S1068">
            <v>-250000000</v>
          </cell>
          <cell r="U1068">
            <v>-250000000</v>
          </cell>
          <cell r="V1068">
            <v>-250000000</v>
          </cell>
          <cell r="W1068">
            <v>-250000000</v>
          </cell>
          <cell r="Y1068">
            <v>-250000000</v>
          </cell>
          <cell r="AA1068">
            <v>-250000000</v>
          </cell>
          <cell r="AJ1068">
            <v>-250000000</v>
          </cell>
          <cell r="AN1068">
            <v>-250000000</v>
          </cell>
          <cell r="AR1068">
            <v>-250000000</v>
          </cell>
          <cell r="AV1068">
            <v>-250000000</v>
          </cell>
          <cell r="AZ1068">
            <v>-250000000</v>
          </cell>
        </row>
        <row r="1069">
          <cell r="Q1069">
            <v>0</v>
          </cell>
          <cell r="S1069">
            <v>0</v>
          </cell>
          <cell r="U1069">
            <v>0</v>
          </cell>
          <cell r="V1069">
            <v>0</v>
          </cell>
          <cell r="W1069">
            <v>0</v>
          </cell>
          <cell r="Y1069">
            <v>0</v>
          </cell>
          <cell r="AA1069">
            <v>0</v>
          </cell>
          <cell r="AJ1069">
            <v>0</v>
          </cell>
          <cell r="AN1069">
            <v>0</v>
          </cell>
          <cell r="AR1069">
            <v>0</v>
          </cell>
          <cell r="AV1069">
            <v>0</v>
          </cell>
          <cell r="AZ1069">
            <v>0</v>
          </cell>
        </row>
        <row r="1070">
          <cell r="Q1070">
            <v>0</v>
          </cell>
          <cell r="S1070">
            <v>-250000000</v>
          </cell>
          <cell r="U1070">
            <v>-250000000</v>
          </cell>
          <cell r="V1070">
            <v>-250000000</v>
          </cell>
          <cell r="W1070">
            <v>-250000000</v>
          </cell>
          <cell r="Y1070">
            <v>-250000000</v>
          </cell>
          <cell r="AA1070">
            <v>-250000000</v>
          </cell>
          <cell r="AJ1070">
            <v>0</v>
          </cell>
          <cell r="AN1070">
            <v>-72916666.666666672</v>
          </cell>
          <cell r="AR1070">
            <v>-156250000</v>
          </cell>
          <cell r="AV1070">
            <v>-239583333.33333334</v>
          </cell>
          <cell r="AZ1070">
            <v>-250000000</v>
          </cell>
        </row>
        <row r="1071">
          <cell r="Q1071">
            <v>-150000000</v>
          </cell>
          <cell r="S1071">
            <v>-150000000</v>
          </cell>
          <cell r="U1071">
            <v>-150000000</v>
          </cell>
          <cell r="V1071">
            <v>-150000000</v>
          </cell>
          <cell r="W1071">
            <v>-150000000</v>
          </cell>
          <cell r="Y1071">
            <v>-150000000</v>
          </cell>
          <cell r="AA1071">
            <v>-150000000</v>
          </cell>
          <cell r="AJ1071">
            <v>-150000000</v>
          </cell>
          <cell r="AN1071">
            <v>-150000000</v>
          </cell>
          <cell r="AR1071">
            <v>-150000000</v>
          </cell>
          <cell r="AV1071">
            <v>-150000000</v>
          </cell>
          <cell r="AZ1071">
            <v>-150000000</v>
          </cell>
        </row>
        <row r="1072">
          <cell r="Q1072">
            <v>-250000000</v>
          </cell>
          <cell r="S1072">
            <v>-250000000</v>
          </cell>
          <cell r="U1072">
            <v>-250000000</v>
          </cell>
          <cell r="V1072">
            <v>-250000000</v>
          </cell>
          <cell r="W1072">
            <v>-250000000</v>
          </cell>
          <cell r="Y1072">
            <v>-250000000</v>
          </cell>
          <cell r="AA1072">
            <v>-250000000</v>
          </cell>
          <cell r="AJ1072">
            <v>-250000000</v>
          </cell>
          <cell r="AN1072">
            <v>-250000000</v>
          </cell>
          <cell r="AR1072">
            <v>-250000000</v>
          </cell>
          <cell r="AV1072">
            <v>-250000000</v>
          </cell>
          <cell r="AZ1072">
            <v>-250000000</v>
          </cell>
        </row>
        <row r="1073">
          <cell r="Q1073">
            <v>-300000000</v>
          </cell>
          <cell r="S1073">
            <v>-300000000</v>
          </cell>
          <cell r="U1073">
            <v>-300000000</v>
          </cell>
          <cell r="V1073">
            <v>-300000000</v>
          </cell>
          <cell r="W1073">
            <v>-300000000</v>
          </cell>
          <cell r="Y1073">
            <v>-300000000</v>
          </cell>
          <cell r="AA1073">
            <v>-300000000</v>
          </cell>
          <cell r="AJ1073">
            <v>-300000000</v>
          </cell>
          <cell r="AN1073">
            <v>-300000000</v>
          </cell>
          <cell r="AR1073">
            <v>-300000000</v>
          </cell>
          <cell r="AV1073">
            <v>-300000000</v>
          </cell>
          <cell r="AZ1073">
            <v>-300000000</v>
          </cell>
        </row>
        <row r="1074">
          <cell r="Q1074">
            <v>0</v>
          </cell>
          <cell r="S1074">
            <v>0</v>
          </cell>
          <cell r="U1074">
            <v>0</v>
          </cell>
          <cell r="V1074">
            <v>0</v>
          </cell>
          <cell r="W1074">
            <v>0</v>
          </cell>
          <cell r="Y1074">
            <v>0</v>
          </cell>
          <cell r="AA1074">
            <v>0</v>
          </cell>
          <cell r="AJ1074">
            <v>0</v>
          </cell>
          <cell r="AN1074">
            <v>0</v>
          </cell>
          <cell r="AR1074">
            <v>0</v>
          </cell>
          <cell r="AV1074">
            <v>0</v>
          </cell>
          <cell r="AZ1074">
            <v>0</v>
          </cell>
        </row>
        <row r="1075">
          <cell r="Q1075">
            <v>-250000000</v>
          </cell>
          <cell r="S1075">
            <v>-250000000</v>
          </cell>
          <cell r="U1075">
            <v>-250000000</v>
          </cell>
          <cell r="V1075">
            <v>-250000000</v>
          </cell>
          <cell r="W1075">
            <v>-250000000</v>
          </cell>
          <cell r="Y1075">
            <v>-250000000</v>
          </cell>
          <cell r="AA1075">
            <v>-250000000</v>
          </cell>
          <cell r="AJ1075">
            <v>-250000000</v>
          </cell>
          <cell r="AN1075">
            <v>-250000000</v>
          </cell>
          <cell r="AR1075">
            <v>-250000000</v>
          </cell>
          <cell r="AV1075">
            <v>-250000000</v>
          </cell>
          <cell r="AZ1075">
            <v>-250000000</v>
          </cell>
        </row>
        <row r="1076">
          <cell r="Y1076">
            <v>0</v>
          </cell>
          <cell r="AA1076">
            <v>-350000000</v>
          </cell>
          <cell r="AR1076">
            <v>0</v>
          </cell>
          <cell r="AV1076">
            <v>-102083333.33333333</v>
          </cell>
          <cell r="AZ1076">
            <v>-218750000</v>
          </cell>
        </row>
        <row r="1077">
          <cell r="AV1077">
            <v>0</v>
          </cell>
          <cell r="AZ1077">
            <v>0</v>
          </cell>
        </row>
        <row r="1078">
          <cell r="AV1078">
            <v>0</v>
          </cell>
          <cell r="AZ1078">
            <v>-40625000</v>
          </cell>
        </row>
        <row r="1079">
          <cell r="Q1079">
            <v>0</v>
          </cell>
          <cell r="S1079">
            <v>0</v>
          </cell>
          <cell r="U1079">
            <v>0</v>
          </cell>
          <cell r="V1079">
            <v>0</v>
          </cell>
          <cell r="W1079">
            <v>0</v>
          </cell>
          <cell r="Y1079">
            <v>0</v>
          </cell>
          <cell r="AA1079">
            <v>0</v>
          </cell>
          <cell r="AJ1079">
            <v>0</v>
          </cell>
          <cell r="AN1079">
            <v>0</v>
          </cell>
          <cell r="AR1079">
            <v>0</v>
          </cell>
          <cell r="AV1079">
            <v>0</v>
          </cell>
          <cell r="AZ1079">
            <v>0</v>
          </cell>
        </row>
        <row r="1080">
          <cell r="Q1080">
            <v>0</v>
          </cell>
          <cell r="S1080">
            <v>0</v>
          </cell>
          <cell r="U1080">
            <v>0</v>
          </cell>
          <cell r="V1080">
            <v>0</v>
          </cell>
          <cell r="W1080">
            <v>0</v>
          </cell>
          <cell r="Y1080">
            <v>0</v>
          </cell>
          <cell r="AA1080">
            <v>0</v>
          </cell>
          <cell r="AJ1080">
            <v>0</v>
          </cell>
          <cell r="AN1080">
            <v>0</v>
          </cell>
          <cell r="AR1080">
            <v>0</v>
          </cell>
          <cell r="AV1080">
            <v>0</v>
          </cell>
          <cell r="AZ1080">
            <v>0</v>
          </cell>
        </row>
        <row r="1081">
          <cell r="Q1081">
            <v>-431100</v>
          </cell>
          <cell r="S1081">
            <v>0</v>
          </cell>
          <cell r="U1081">
            <v>0</v>
          </cell>
          <cell r="V1081">
            <v>0</v>
          </cell>
          <cell r="W1081">
            <v>0</v>
          </cell>
          <cell r="Y1081">
            <v>0</v>
          </cell>
          <cell r="AA1081">
            <v>0</v>
          </cell>
          <cell r="AJ1081">
            <v>-431100</v>
          </cell>
          <cell r="AN1081">
            <v>-341287.5</v>
          </cell>
          <cell r="AR1081">
            <v>-197587.5</v>
          </cell>
          <cell r="AV1081">
            <v>-53887.5</v>
          </cell>
          <cell r="AZ1081">
            <v>0</v>
          </cell>
        </row>
        <row r="1082">
          <cell r="Q1082">
            <v>-1458300</v>
          </cell>
          <cell r="S1082">
            <v>0</v>
          </cell>
          <cell r="U1082">
            <v>0</v>
          </cell>
          <cell r="V1082">
            <v>0</v>
          </cell>
          <cell r="W1082">
            <v>0</v>
          </cell>
          <cell r="Y1082">
            <v>0</v>
          </cell>
          <cell r="AA1082">
            <v>0</v>
          </cell>
          <cell r="AJ1082">
            <v>-1458300</v>
          </cell>
          <cell r="AN1082">
            <v>-1154487.5</v>
          </cell>
          <cell r="AR1082">
            <v>-668387.5</v>
          </cell>
          <cell r="AV1082">
            <v>-182287.5</v>
          </cell>
          <cell r="AZ1082">
            <v>0</v>
          </cell>
        </row>
        <row r="1083">
          <cell r="Q1083">
            <v>0</v>
          </cell>
          <cell r="S1083">
            <v>0</v>
          </cell>
          <cell r="U1083">
            <v>0</v>
          </cell>
          <cell r="V1083">
            <v>0</v>
          </cell>
          <cell r="W1083">
            <v>0</v>
          </cell>
          <cell r="Y1083">
            <v>0</v>
          </cell>
          <cell r="AA1083">
            <v>0</v>
          </cell>
          <cell r="AJ1083">
            <v>0</v>
          </cell>
          <cell r="AN1083">
            <v>0</v>
          </cell>
          <cell r="AR1083">
            <v>0</v>
          </cell>
          <cell r="AV1083">
            <v>0</v>
          </cell>
          <cell r="AZ1083">
            <v>0</v>
          </cell>
        </row>
        <row r="1084">
          <cell r="V1084">
            <v>7505790.9299999997</v>
          </cell>
          <cell r="W1084">
            <v>0</v>
          </cell>
          <cell r="Y1084">
            <v>0</v>
          </cell>
          <cell r="AA1084">
            <v>0</v>
          </cell>
          <cell r="AJ1084">
            <v>0</v>
          </cell>
          <cell r="AN1084">
            <v>0</v>
          </cell>
          <cell r="AR1084">
            <v>625482.57750000001</v>
          </cell>
          <cell r="AV1084">
            <v>625482.57750000001</v>
          </cell>
          <cell r="AZ1084">
            <v>625482.57750000001</v>
          </cell>
        </row>
        <row r="1085">
          <cell r="V1085">
            <v>7505790.9299999997</v>
          </cell>
          <cell r="W1085">
            <v>0</v>
          </cell>
          <cell r="Y1085">
            <v>0</v>
          </cell>
          <cell r="AA1085">
            <v>0</v>
          </cell>
          <cell r="AJ1085">
            <v>0</v>
          </cell>
          <cell r="AN1085">
            <v>0</v>
          </cell>
          <cell r="AR1085">
            <v>625482.57750000001</v>
          </cell>
          <cell r="AV1085">
            <v>625482.57750000001</v>
          </cell>
          <cell r="AZ1085">
            <v>625482.57750000001</v>
          </cell>
        </row>
        <row r="1086">
          <cell r="V1086">
            <v>6567824.7999999998</v>
          </cell>
          <cell r="W1086">
            <v>0</v>
          </cell>
          <cell r="Y1086">
            <v>0</v>
          </cell>
          <cell r="AA1086">
            <v>0</v>
          </cell>
          <cell r="AJ1086">
            <v>0</v>
          </cell>
          <cell r="AN1086">
            <v>0</v>
          </cell>
          <cell r="AR1086">
            <v>547318.73333333328</v>
          </cell>
          <cell r="AV1086">
            <v>547318.73333333328</v>
          </cell>
          <cell r="AZ1086">
            <v>547318.73333333328</v>
          </cell>
        </row>
        <row r="1087">
          <cell r="Q1087">
            <v>0</v>
          </cell>
          <cell r="S1087">
            <v>0</v>
          </cell>
          <cell r="U1087">
            <v>0</v>
          </cell>
          <cell r="V1087">
            <v>0</v>
          </cell>
          <cell r="W1087">
            <v>0</v>
          </cell>
          <cell r="Y1087">
            <v>0</v>
          </cell>
          <cell r="AA1087">
            <v>0</v>
          </cell>
          <cell r="AJ1087">
            <v>-2842399.7137499996</v>
          </cell>
          <cell r="AN1087">
            <v>0</v>
          </cell>
          <cell r="AR1087">
            <v>0</v>
          </cell>
          <cell r="AV1087">
            <v>0</v>
          </cell>
          <cell r="AZ1087">
            <v>0</v>
          </cell>
        </row>
        <row r="1088">
          <cell r="Q1088">
            <v>0</v>
          </cell>
          <cell r="S1088">
            <v>0</v>
          </cell>
          <cell r="U1088">
            <v>0</v>
          </cell>
          <cell r="V1088">
            <v>0</v>
          </cell>
          <cell r="W1088">
            <v>0</v>
          </cell>
          <cell r="Y1088">
            <v>0</v>
          </cell>
          <cell r="AA1088">
            <v>0</v>
          </cell>
          <cell r="AJ1088">
            <v>0</v>
          </cell>
          <cell r="AN1088">
            <v>0</v>
          </cell>
          <cell r="AR1088">
            <v>0</v>
          </cell>
          <cell r="AV1088">
            <v>0</v>
          </cell>
          <cell r="AZ1088">
            <v>0</v>
          </cell>
        </row>
        <row r="1089">
          <cell r="Q1089">
            <v>-2550000</v>
          </cell>
          <cell r="S1089">
            <v>-2550000</v>
          </cell>
          <cell r="U1089">
            <v>-350000</v>
          </cell>
          <cell r="V1089">
            <v>-350000</v>
          </cell>
          <cell r="W1089">
            <v>-250000</v>
          </cell>
          <cell r="Y1089">
            <v>-250000</v>
          </cell>
          <cell r="AA1089">
            <v>-550000</v>
          </cell>
          <cell r="AJ1089">
            <v>-1365023.9550000001</v>
          </cell>
          <cell r="AN1089">
            <v>-1946273.9550000001</v>
          </cell>
          <cell r="AR1089">
            <v>-1828166.1633333333</v>
          </cell>
          <cell r="AV1089">
            <v>-1002083.3333333334</v>
          </cell>
          <cell r="AZ1089">
            <v>-325208.33333333331</v>
          </cell>
        </row>
        <row r="1090">
          <cell r="Q1090">
            <v>-100000</v>
          </cell>
          <cell r="S1090">
            <v>-100000</v>
          </cell>
          <cell r="U1090">
            <v>0</v>
          </cell>
          <cell r="V1090">
            <v>0</v>
          </cell>
          <cell r="W1090">
            <v>0</v>
          </cell>
          <cell r="Y1090">
            <v>0</v>
          </cell>
          <cell r="AA1090">
            <v>0</v>
          </cell>
          <cell r="AJ1090">
            <v>-54166.666666666664</v>
          </cell>
          <cell r="AN1090">
            <v>-68750</v>
          </cell>
          <cell r="AR1090">
            <v>-52083.333333333336</v>
          </cell>
          <cell r="AV1090">
            <v>-20833.333333333332</v>
          </cell>
          <cell r="AZ1090">
            <v>0</v>
          </cell>
        </row>
        <row r="1091">
          <cell r="Q1091">
            <v>-40314599.890000001</v>
          </cell>
          <cell r="S1091">
            <v>-40647222.780000001</v>
          </cell>
          <cell r="U1091">
            <v>-39040693.829999998</v>
          </cell>
          <cell r="V1091">
            <v>-38446577.479999997</v>
          </cell>
          <cell r="W1091">
            <v>-38577760.399999999</v>
          </cell>
          <cell r="Y1091">
            <v>-38880957.369999997</v>
          </cell>
          <cell r="AA1091">
            <v>-39197824.049999997</v>
          </cell>
          <cell r="AJ1091">
            <v>-39254205.325416662</v>
          </cell>
          <cell r="AN1091">
            <v>-39736675.731666669</v>
          </cell>
          <cell r="AR1091">
            <v>-39546665.047499999</v>
          </cell>
          <cell r="AV1091">
            <v>-39350978.03458333</v>
          </cell>
          <cell r="AZ1091">
            <v>-39453654.138750009</v>
          </cell>
        </row>
        <row r="1092">
          <cell r="Q1092">
            <v>-8687704.8300000001</v>
          </cell>
          <cell r="S1092">
            <v>-8784217.8200000003</v>
          </cell>
          <cell r="U1092">
            <v>-9053436.9199999999</v>
          </cell>
          <cell r="V1092">
            <v>-8848928.9399999995</v>
          </cell>
          <cell r="W1092">
            <v>-6833994.6900000004</v>
          </cell>
          <cell r="Y1092">
            <v>-6911655.1900000004</v>
          </cell>
          <cell r="AA1092">
            <v>-6989315.6900000004</v>
          </cell>
          <cell r="AJ1092">
            <v>-3547612.0108333337</v>
          </cell>
          <cell r="AN1092">
            <v>-5508333.3650000012</v>
          </cell>
          <cell r="AR1092">
            <v>-6979040.4362500003</v>
          </cell>
          <cell r="AV1092">
            <v>-7788691.213333332</v>
          </cell>
          <cell r="AZ1092">
            <v>-6865479.0591666671</v>
          </cell>
        </row>
        <row r="1093">
          <cell r="Q1093">
            <v>-67684624.689999998</v>
          </cell>
          <cell r="S1093">
            <v>-67299716.159999996</v>
          </cell>
          <cell r="U1093">
            <v>-61155962.270000003</v>
          </cell>
          <cell r="V1093">
            <v>-61024425.939999998</v>
          </cell>
          <cell r="W1093">
            <v>-66484545.609999999</v>
          </cell>
          <cell r="Y1093">
            <v>-58221472.950000003</v>
          </cell>
          <cell r="AA1093">
            <v>-53558400.289999999</v>
          </cell>
          <cell r="AJ1093">
            <v>-2820192.6954166666</v>
          </cell>
          <cell r="AN1093">
            <v>-25013479.525416661</v>
          </cell>
          <cell r="AR1093">
            <v>-45809371.062083334</v>
          </cell>
          <cell r="AV1093">
            <v>-59633579.921666659</v>
          </cell>
          <cell r="AZ1093">
            <v>-42490977.182916664</v>
          </cell>
        </row>
        <row r="1094">
          <cell r="Q1094">
            <v>-41030154.07</v>
          </cell>
          <cell r="S1094">
            <v>-41030154.07</v>
          </cell>
          <cell r="U1094">
            <v>-42509058.359999999</v>
          </cell>
          <cell r="V1094">
            <v>-42509058.359999999</v>
          </cell>
          <cell r="W1094">
            <v>-43722314.780000001</v>
          </cell>
          <cell r="Y1094">
            <v>-43722314.780000001</v>
          </cell>
          <cell r="AA1094">
            <v>-43225601.560000002</v>
          </cell>
          <cell r="AJ1094">
            <v>-36215233.645833336</v>
          </cell>
          <cell r="AN1094">
            <v>-40171350.189166665</v>
          </cell>
          <cell r="AR1094">
            <v>-42129066.591250002</v>
          </cell>
          <cell r="AV1094">
            <v>-42643568.998750001</v>
          </cell>
          <cell r="AZ1094">
            <v>-42582900.901249997</v>
          </cell>
        </row>
        <row r="1095">
          <cell r="Q1095">
            <v>0</v>
          </cell>
          <cell r="S1095">
            <v>0</v>
          </cell>
          <cell r="U1095">
            <v>0</v>
          </cell>
          <cell r="V1095">
            <v>0</v>
          </cell>
          <cell r="W1095">
            <v>0</v>
          </cell>
          <cell r="Y1095">
            <v>0</v>
          </cell>
          <cell r="AA1095">
            <v>0</v>
          </cell>
          <cell r="AJ1095">
            <v>0</v>
          </cell>
          <cell r="AN1095">
            <v>0</v>
          </cell>
          <cell r="AR1095">
            <v>0</v>
          </cell>
          <cell r="AV1095">
            <v>0</v>
          </cell>
          <cell r="AZ1095">
            <v>112.92208333333333</v>
          </cell>
        </row>
        <row r="1096">
          <cell r="Q1096">
            <v>-250000</v>
          </cell>
          <cell r="S1096">
            <v>-250000</v>
          </cell>
          <cell r="U1096">
            <v>-250000</v>
          </cell>
          <cell r="V1096">
            <v>-250000</v>
          </cell>
          <cell r="W1096">
            <v>-250000</v>
          </cell>
          <cell r="Y1096">
            <v>-250000</v>
          </cell>
          <cell r="AA1096">
            <v>-250000</v>
          </cell>
          <cell r="AJ1096">
            <v>-679474.97541666671</v>
          </cell>
          <cell r="AN1096">
            <v>-475534.34250000003</v>
          </cell>
          <cell r="AR1096">
            <v>-274943.47208333336</v>
          </cell>
          <cell r="AV1096">
            <v>-250000</v>
          </cell>
          <cell r="AZ1096">
            <v>-250000</v>
          </cell>
        </row>
        <row r="1097">
          <cell r="Q1097">
            <v>-129471.05</v>
          </cell>
          <cell r="S1097">
            <v>-129471.05</v>
          </cell>
          <cell r="U1097">
            <v>-129471.05</v>
          </cell>
          <cell r="V1097">
            <v>-129471.05</v>
          </cell>
          <cell r="W1097">
            <v>-129471.05</v>
          </cell>
          <cell r="Y1097">
            <v>-129471.05</v>
          </cell>
          <cell r="AA1097">
            <v>-129471.05</v>
          </cell>
          <cell r="AJ1097">
            <v>-129471.05000000003</v>
          </cell>
          <cell r="AN1097">
            <v>-129471.05000000003</v>
          </cell>
          <cell r="AR1097">
            <v>-129471.05000000003</v>
          </cell>
          <cell r="AV1097">
            <v>-129471.05000000003</v>
          </cell>
          <cell r="AZ1097">
            <v>-129471.05000000003</v>
          </cell>
        </row>
        <row r="1098">
          <cell r="Q1098">
            <v>0</v>
          </cell>
          <cell r="S1098">
            <v>0</v>
          </cell>
          <cell r="U1098">
            <v>0</v>
          </cell>
          <cell r="V1098">
            <v>0</v>
          </cell>
          <cell r="W1098">
            <v>0</v>
          </cell>
          <cell r="Y1098">
            <v>0</v>
          </cell>
          <cell r="AA1098">
            <v>0</v>
          </cell>
          <cell r="AJ1098">
            <v>0</v>
          </cell>
          <cell r="AN1098">
            <v>0</v>
          </cell>
          <cell r="AR1098">
            <v>0</v>
          </cell>
          <cell r="AV1098">
            <v>0</v>
          </cell>
          <cell r="AZ1098">
            <v>0</v>
          </cell>
        </row>
        <row r="1099">
          <cell r="Q1099">
            <v>-15000</v>
          </cell>
          <cell r="S1099">
            <v>-15000</v>
          </cell>
          <cell r="U1099">
            <v>-15000</v>
          </cell>
          <cell r="V1099">
            <v>-15000</v>
          </cell>
          <cell r="W1099">
            <v>-15000</v>
          </cell>
          <cell r="Y1099">
            <v>-15000</v>
          </cell>
          <cell r="AA1099">
            <v>-15000</v>
          </cell>
          <cell r="AJ1099">
            <v>-15000</v>
          </cell>
          <cell r="AN1099">
            <v>-15000</v>
          </cell>
          <cell r="AR1099">
            <v>-15000</v>
          </cell>
          <cell r="AV1099">
            <v>-15000</v>
          </cell>
          <cell r="AZ1099">
            <v>-15000</v>
          </cell>
        </row>
        <row r="1100">
          <cell r="Q1100">
            <v>-52471.63</v>
          </cell>
          <cell r="S1100">
            <v>-52471.63</v>
          </cell>
          <cell r="U1100">
            <v>-52471.63</v>
          </cell>
          <cell r="V1100">
            <v>-52471.63</v>
          </cell>
          <cell r="W1100">
            <v>-46622.18</v>
          </cell>
          <cell r="Y1100">
            <v>-46622.18</v>
          </cell>
          <cell r="AA1100">
            <v>-52454.07</v>
          </cell>
          <cell r="AJ1100">
            <v>-52471.63</v>
          </cell>
          <cell r="AN1100">
            <v>-52471.63</v>
          </cell>
          <cell r="AR1100">
            <v>-51252.99458333334</v>
          </cell>
          <cell r="AV1100">
            <v>-52745.91166666666</v>
          </cell>
          <cell r="AZ1100">
            <v>-65823.184999999998</v>
          </cell>
        </row>
        <row r="1101">
          <cell r="Q1101">
            <v>0</v>
          </cell>
          <cell r="S1101">
            <v>0</v>
          </cell>
          <cell r="U1101">
            <v>0</v>
          </cell>
          <cell r="V1101">
            <v>0</v>
          </cell>
          <cell r="W1101">
            <v>0</v>
          </cell>
          <cell r="Y1101">
            <v>0</v>
          </cell>
          <cell r="AA1101">
            <v>0</v>
          </cell>
          <cell r="AJ1101">
            <v>0</v>
          </cell>
          <cell r="AN1101">
            <v>0</v>
          </cell>
          <cell r="AR1101">
            <v>0</v>
          </cell>
          <cell r="AV1101">
            <v>0</v>
          </cell>
          <cell r="AZ1101">
            <v>0</v>
          </cell>
        </row>
        <row r="1102">
          <cell r="Q1102">
            <v>-453028.42</v>
          </cell>
          <cell r="S1102">
            <v>-453028.42</v>
          </cell>
          <cell r="U1102">
            <v>-453028.42</v>
          </cell>
          <cell r="V1102">
            <v>-453028.42</v>
          </cell>
          <cell r="W1102">
            <v>-453028.42</v>
          </cell>
          <cell r="Y1102">
            <v>-453028.42</v>
          </cell>
          <cell r="AA1102">
            <v>-453028.42</v>
          </cell>
          <cell r="AJ1102">
            <v>-453028.42</v>
          </cell>
          <cell r="AN1102">
            <v>-453028.42</v>
          </cell>
          <cell r="AR1102">
            <v>-453028.42</v>
          </cell>
          <cell r="AV1102">
            <v>-453028.42</v>
          </cell>
          <cell r="AZ1102">
            <v>-453028.42</v>
          </cell>
        </row>
        <row r="1103">
          <cell r="Q1103">
            <v>0</v>
          </cell>
          <cell r="S1103">
            <v>0</v>
          </cell>
          <cell r="U1103">
            <v>0</v>
          </cell>
          <cell r="V1103">
            <v>0</v>
          </cell>
          <cell r="W1103">
            <v>0</v>
          </cell>
          <cell r="Y1103">
            <v>0</v>
          </cell>
          <cell r="AA1103">
            <v>0</v>
          </cell>
          <cell r="AJ1103">
            <v>0</v>
          </cell>
          <cell r="AN1103">
            <v>0</v>
          </cell>
          <cell r="AR1103">
            <v>0</v>
          </cell>
          <cell r="AV1103">
            <v>0</v>
          </cell>
          <cell r="AZ1103">
            <v>0</v>
          </cell>
        </row>
        <row r="1104">
          <cell r="Q1104">
            <v>0</v>
          </cell>
          <cell r="S1104">
            <v>0</v>
          </cell>
          <cell r="U1104">
            <v>0</v>
          </cell>
          <cell r="V1104">
            <v>0</v>
          </cell>
          <cell r="W1104">
            <v>0</v>
          </cell>
          <cell r="Y1104">
            <v>0</v>
          </cell>
          <cell r="AA1104">
            <v>0</v>
          </cell>
          <cell r="AJ1104">
            <v>0</v>
          </cell>
          <cell r="AN1104">
            <v>0</v>
          </cell>
          <cell r="AR1104">
            <v>0</v>
          </cell>
          <cell r="AV1104">
            <v>0</v>
          </cell>
          <cell r="AZ1104">
            <v>0</v>
          </cell>
        </row>
        <row r="1105">
          <cell r="Q1105">
            <v>-10000</v>
          </cell>
          <cell r="S1105">
            <v>-10000</v>
          </cell>
          <cell r="U1105">
            <v>-10000</v>
          </cell>
          <cell r="V1105">
            <v>-10000</v>
          </cell>
          <cell r="W1105">
            <v>-10000</v>
          </cell>
          <cell r="Y1105">
            <v>-10000</v>
          </cell>
          <cell r="AA1105">
            <v>-10000</v>
          </cell>
          <cell r="AJ1105">
            <v>-10000</v>
          </cell>
          <cell r="AN1105">
            <v>-10000</v>
          </cell>
          <cell r="AR1105">
            <v>-10000</v>
          </cell>
          <cell r="AV1105">
            <v>-10000</v>
          </cell>
          <cell r="AZ1105">
            <v>-10000</v>
          </cell>
        </row>
        <row r="1106">
          <cell r="Q1106">
            <v>0</v>
          </cell>
          <cell r="S1106">
            <v>0</v>
          </cell>
          <cell r="U1106">
            <v>0</v>
          </cell>
          <cell r="V1106">
            <v>0</v>
          </cell>
          <cell r="W1106">
            <v>0</v>
          </cell>
          <cell r="Y1106">
            <v>0</v>
          </cell>
          <cell r="AA1106">
            <v>0</v>
          </cell>
          <cell r="AJ1106">
            <v>0</v>
          </cell>
          <cell r="AN1106">
            <v>0</v>
          </cell>
          <cell r="AR1106">
            <v>0</v>
          </cell>
          <cell r="AV1106">
            <v>0</v>
          </cell>
          <cell r="AZ1106">
            <v>0</v>
          </cell>
        </row>
        <row r="1107">
          <cell r="Q1107">
            <v>-521847.97</v>
          </cell>
          <cell r="S1107">
            <v>-460550.78</v>
          </cell>
          <cell r="U1107">
            <v>-439615.69</v>
          </cell>
          <cell r="V1107">
            <v>-431810.58</v>
          </cell>
          <cell r="W1107">
            <v>-500000</v>
          </cell>
          <cell r="Y1107">
            <v>-500000</v>
          </cell>
          <cell r="AA1107">
            <v>-500000</v>
          </cell>
          <cell r="AJ1107">
            <v>-623600.76541666652</v>
          </cell>
          <cell r="AN1107">
            <v>-488291.58125000005</v>
          </cell>
          <cell r="AR1107">
            <v>-468637.60375000001</v>
          </cell>
          <cell r="AV1107">
            <v>-479707.07624999998</v>
          </cell>
          <cell r="AZ1107">
            <v>-491801.53541666665</v>
          </cell>
        </row>
        <row r="1108">
          <cell r="Q1108">
            <v>0</v>
          </cell>
          <cell r="S1108">
            <v>0</v>
          </cell>
          <cell r="U1108">
            <v>0</v>
          </cell>
          <cell r="V1108">
            <v>0</v>
          </cell>
          <cell r="W1108">
            <v>0</v>
          </cell>
          <cell r="Y1108">
            <v>0</v>
          </cell>
          <cell r="AA1108">
            <v>0</v>
          </cell>
          <cell r="AJ1108">
            <v>-29266.94</v>
          </cell>
          <cell r="AN1108">
            <v>-22320.942500000001</v>
          </cell>
          <cell r="AR1108">
            <v>-4598.7512500000003</v>
          </cell>
          <cell r="AV1108">
            <v>0</v>
          </cell>
          <cell r="AZ1108">
            <v>0</v>
          </cell>
        </row>
        <row r="1109">
          <cell r="Q1109">
            <v>0</v>
          </cell>
          <cell r="S1109">
            <v>0</v>
          </cell>
          <cell r="U1109">
            <v>0</v>
          </cell>
          <cell r="V1109">
            <v>0</v>
          </cell>
          <cell r="W1109">
            <v>0</v>
          </cell>
          <cell r="Y1109">
            <v>0</v>
          </cell>
          <cell r="AA1109">
            <v>0</v>
          </cell>
          <cell r="AJ1109">
            <v>0</v>
          </cell>
          <cell r="AN1109">
            <v>0</v>
          </cell>
          <cell r="AR1109">
            <v>0</v>
          </cell>
          <cell r="AV1109">
            <v>0</v>
          </cell>
          <cell r="AZ1109">
            <v>0</v>
          </cell>
        </row>
        <row r="1110">
          <cell r="Q1110">
            <v>-683365.16</v>
          </cell>
          <cell r="S1110">
            <v>-683365.16</v>
          </cell>
          <cell r="U1110">
            <v>-668771.35</v>
          </cell>
          <cell r="V1110">
            <v>-668771.35</v>
          </cell>
          <cell r="W1110">
            <v>-630705.28</v>
          </cell>
          <cell r="Y1110">
            <v>-630705.28</v>
          </cell>
          <cell r="AA1110">
            <v>-596135.67000000004</v>
          </cell>
          <cell r="AJ1110">
            <v>-401511.9283333334</v>
          </cell>
          <cell r="AN1110">
            <v>-627476.08875</v>
          </cell>
          <cell r="AR1110">
            <v>-634136.10750000004</v>
          </cell>
          <cell r="AV1110">
            <v>-638361.44708333339</v>
          </cell>
          <cell r="AZ1110">
            <v>-584818.11624999996</v>
          </cell>
        </row>
        <row r="1111">
          <cell r="Q1111">
            <v>-458260.45</v>
          </cell>
          <cell r="S1111">
            <v>-458260.45</v>
          </cell>
          <cell r="U1111">
            <v>-454247.55</v>
          </cell>
          <cell r="V1111">
            <v>-454247.55</v>
          </cell>
          <cell r="W1111">
            <v>-452529.3</v>
          </cell>
          <cell r="Y1111">
            <v>-452529.3</v>
          </cell>
          <cell r="AA1111">
            <v>-452529.3</v>
          </cell>
          <cell r="AJ1111">
            <v>-317543.6529166667</v>
          </cell>
          <cell r="AN1111">
            <v>-469795.52375000011</v>
          </cell>
          <cell r="AR1111">
            <v>-516686.73833333334</v>
          </cell>
          <cell r="AV1111">
            <v>-453546.39374999987</v>
          </cell>
          <cell r="AZ1111">
            <v>-445883.95624999987</v>
          </cell>
        </row>
        <row r="1112">
          <cell r="Q1112">
            <v>-490117.43</v>
          </cell>
          <cell r="S1112">
            <v>-490117.43</v>
          </cell>
          <cell r="U1112">
            <v>-455525.18</v>
          </cell>
          <cell r="V1112">
            <v>-455525.18</v>
          </cell>
          <cell r="W1112">
            <v>-441639.56</v>
          </cell>
          <cell r="Y1112">
            <v>-441639.56</v>
          </cell>
          <cell r="AA1112">
            <v>-423469.81</v>
          </cell>
          <cell r="AJ1112">
            <v>-270208.4095833333</v>
          </cell>
          <cell r="AN1112">
            <v>-429256.85499999998</v>
          </cell>
          <cell r="AR1112">
            <v>-474039.07749999996</v>
          </cell>
          <cell r="AV1112">
            <v>-449472.91791666666</v>
          </cell>
          <cell r="AZ1112">
            <v>-427920.98875000002</v>
          </cell>
        </row>
        <row r="1113">
          <cell r="Q1113">
            <v>-140063.73000000001</v>
          </cell>
          <cell r="S1113">
            <v>-140063.73000000001</v>
          </cell>
          <cell r="U1113">
            <v>-123642.66</v>
          </cell>
          <cell r="V1113">
            <v>-123642.66</v>
          </cell>
          <cell r="W1113">
            <v>-290001.90999999997</v>
          </cell>
          <cell r="Y1113">
            <v>-290001.90999999997</v>
          </cell>
          <cell r="AA1113">
            <v>-215389.53</v>
          </cell>
          <cell r="AJ1113">
            <v>-5835.9887500000004</v>
          </cell>
          <cell r="AN1113">
            <v>-50471.265000000007</v>
          </cell>
          <cell r="AR1113">
            <v>-126343.66208333334</v>
          </cell>
          <cell r="AV1113">
            <v>-203909.51375000001</v>
          </cell>
          <cell r="AZ1113">
            <v>-297171.93875000003</v>
          </cell>
        </row>
        <row r="1114">
          <cell r="Q1114">
            <v>-475104.69</v>
          </cell>
          <cell r="S1114">
            <v>-457803.87</v>
          </cell>
          <cell r="U1114">
            <v>-417303.47</v>
          </cell>
          <cell r="V1114">
            <v>-416625.97</v>
          </cell>
          <cell r="W1114">
            <v>-407226.92</v>
          </cell>
          <cell r="Y1114">
            <v>-402168.54</v>
          </cell>
          <cell r="AA1114">
            <v>-364262.97</v>
          </cell>
          <cell r="AJ1114">
            <v>-19796.028750000001</v>
          </cell>
          <cell r="AN1114">
            <v>-171491.90541666668</v>
          </cell>
          <cell r="AR1114">
            <v>-307942.6816666667</v>
          </cell>
          <cell r="AV1114">
            <v>-397718.60541666654</v>
          </cell>
          <cell r="AZ1114">
            <v>-245451.68708333329</v>
          </cell>
        </row>
        <row r="1115">
          <cell r="W1115">
            <v>0</v>
          </cell>
          <cell r="Y1115">
            <v>0</v>
          </cell>
          <cell r="AA1115">
            <v>0</v>
          </cell>
          <cell r="AJ1115">
            <v>0</v>
          </cell>
          <cell r="AN1115">
            <v>0</v>
          </cell>
          <cell r="AR1115">
            <v>0</v>
          </cell>
          <cell r="AV1115">
            <v>0</v>
          </cell>
          <cell r="AZ1115">
            <v>0</v>
          </cell>
        </row>
        <row r="1116">
          <cell r="AA1116">
            <v>-65340.84</v>
          </cell>
          <cell r="AR1116">
            <v>0</v>
          </cell>
          <cell r="AV1116">
            <v>-21352.227083333331</v>
          </cell>
          <cell r="AZ1116">
            <v>-61456.828750000008</v>
          </cell>
        </row>
        <row r="1117">
          <cell r="AA1117">
            <v>-181849.04</v>
          </cell>
          <cell r="AR1117">
            <v>0</v>
          </cell>
          <cell r="AV1117">
            <v>-50761.894999999997</v>
          </cell>
          <cell r="AZ1117">
            <v>-93158.97500000002</v>
          </cell>
        </row>
        <row r="1118">
          <cell r="AV1118">
            <v>-4272.7029166666662</v>
          </cell>
          <cell r="AZ1118">
            <v>-35321.357499999998</v>
          </cell>
        </row>
        <row r="1119">
          <cell r="AV1119">
            <v>0</v>
          </cell>
          <cell r="AZ1119">
            <v>-5973888.333333333</v>
          </cell>
        </row>
        <row r="1120">
          <cell r="Q1120">
            <v>0</v>
          </cell>
          <cell r="S1120">
            <v>0</v>
          </cell>
          <cell r="U1120">
            <v>0</v>
          </cell>
          <cell r="V1120">
            <v>0</v>
          </cell>
          <cell r="W1120">
            <v>0</v>
          </cell>
          <cell r="Y1120">
            <v>0</v>
          </cell>
          <cell r="AA1120">
            <v>0</v>
          </cell>
          <cell r="AJ1120">
            <v>-16534.888750000002</v>
          </cell>
          <cell r="AN1120">
            <v>-7977.1341666666667</v>
          </cell>
          <cell r="AR1120">
            <v>-2797.0062499999999</v>
          </cell>
          <cell r="AV1120">
            <v>0</v>
          </cell>
          <cell r="AZ1120">
            <v>0</v>
          </cell>
        </row>
        <row r="1121">
          <cell r="Q1121">
            <v>-4569900.37</v>
          </cell>
          <cell r="S1121">
            <v>-4569900.37</v>
          </cell>
          <cell r="U1121">
            <v>-4575394.62</v>
          </cell>
          <cell r="V1121">
            <v>-4575394.62</v>
          </cell>
          <cell r="W1121">
            <v>-4578088.3600000003</v>
          </cell>
          <cell r="Y1121">
            <v>-4580497.62</v>
          </cell>
          <cell r="AA1121">
            <v>-4580497.62</v>
          </cell>
          <cell r="AJ1121">
            <v>-4284160.9987500003</v>
          </cell>
          <cell r="AN1121">
            <v>-4669169.2008333327</v>
          </cell>
          <cell r="AR1121">
            <v>-4615235.9333333336</v>
          </cell>
          <cell r="AV1121">
            <v>-4576129.0662499992</v>
          </cell>
          <cell r="AZ1121">
            <v>-4579458.2016666662</v>
          </cell>
        </row>
        <row r="1122">
          <cell r="Q1122">
            <v>-276423.67</v>
          </cell>
          <cell r="S1122">
            <v>-278617.32</v>
          </cell>
          <cell r="U1122">
            <v>-280828.42</v>
          </cell>
          <cell r="V1122">
            <v>-281940.56</v>
          </cell>
          <cell r="W1122">
            <v>0</v>
          </cell>
          <cell r="Y1122">
            <v>0</v>
          </cell>
          <cell r="AA1122">
            <v>0</v>
          </cell>
          <cell r="AJ1122">
            <v>-269971.76333333337</v>
          </cell>
          <cell r="AN1122">
            <v>-274273.45999999996</v>
          </cell>
          <cell r="AR1122">
            <v>-219486.61416666667</v>
          </cell>
          <cell r="AV1122">
            <v>-128069.76125</v>
          </cell>
          <cell r="AZ1122">
            <v>-35196.230833333335</v>
          </cell>
        </row>
        <row r="1123">
          <cell r="Q1123">
            <v>0</v>
          </cell>
          <cell r="S1123">
            <v>0</v>
          </cell>
          <cell r="U1123">
            <v>0</v>
          </cell>
          <cell r="V1123">
            <v>0</v>
          </cell>
          <cell r="W1123">
            <v>0</v>
          </cell>
          <cell r="Y1123">
            <v>0</v>
          </cell>
          <cell r="AA1123">
            <v>0</v>
          </cell>
          <cell r="AJ1123">
            <v>0</v>
          </cell>
          <cell r="AN1123">
            <v>0</v>
          </cell>
          <cell r="AR1123">
            <v>0</v>
          </cell>
          <cell r="AV1123">
            <v>0</v>
          </cell>
          <cell r="AZ1123">
            <v>0</v>
          </cell>
        </row>
        <row r="1124">
          <cell r="Q1124">
            <v>-83995.09</v>
          </cell>
          <cell r="S1124">
            <v>-84890.32</v>
          </cell>
          <cell r="U1124">
            <v>-85795.8</v>
          </cell>
          <cell r="V1124">
            <v>-86252.43</v>
          </cell>
          <cell r="W1124">
            <v>-86711.65</v>
          </cell>
          <cell r="Y1124">
            <v>-87637.98</v>
          </cell>
          <cell r="AA1124">
            <v>-88574.9</v>
          </cell>
          <cell r="AJ1124">
            <v>-8327.2537499999999</v>
          </cell>
          <cell r="AN1124">
            <v>-36624.667500000003</v>
          </cell>
          <cell r="AR1124">
            <v>-65529.206666666665</v>
          </cell>
          <cell r="AV1124">
            <v>-84360.202499999999</v>
          </cell>
          <cell r="AZ1124">
            <v>-66112.126666666663</v>
          </cell>
        </row>
        <row r="1125">
          <cell r="Q1125">
            <v>0</v>
          </cell>
          <cell r="S1125">
            <v>0</v>
          </cell>
          <cell r="U1125">
            <v>0</v>
          </cell>
          <cell r="V1125">
            <v>0</v>
          </cell>
          <cell r="W1125">
            <v>0</v>
          </cell>
          <cell r="Y1125">
            <v>0</v>
          </cell>
          <cell r="AA1125">
            <v>0</v>
          </cell>
          <cell r="AJ1125">
            <v>-49530.454583333332</v>
          </cell>
          <cell r="AN1125">
            <v>-30907.103749999998</v>
          </cell>
          <cell r="AR1125">
            <v>-11981.612500000001</v>
          </cell>
          <cell r="AV1125">
            <v>0</v>
          </cell>
          <cell r="AZ1125">
            <v>0</v>
          </cell>
        </row>
        <row r="1126">
          <cell r="Q1126">
            <v>-1299212.3799999999</v>
          </cell>
          <cell r="S1126">
            <v>-1311742.42</v>
          </cell>
          <cell r="U1126">
            <v>-1324393.3</v>
          </cell>
          <cell r="V1126">
            <v>-1330764.42</v>
          </cell>
          <cell r="W1126">
            <v>-1337166.19</v>
          </cell>
          <cell r="Y1126">
            <v>-1350062.27</v>
          </cell>
          <cell r="AA1126">
            <v>-1363082.73</v>
          </cell>
          <cell r="AJ1126">
            <v>-1262512.6875</v>
          </cell>
          <cell r="AN1126">
            <v>-1286982.3166666667</v>
          </cell>
          <cell r="AR1126">
            <v>-1311926.2050000001</v>
          </cell>
          <cell r="AV1126">
            <v>-1337353.5466666666</v>
          </cell>
          <cell r="AZ1126">
            <v>-1363273.7112500002</v>
          </cell>
        </row>
        <row r="1127">
          <cell r="Q1127">
            <v>32500</v>
          </cell>
          <cell r="S1127">
            <v>32500</v>
          </cell>
          <cell r="U1127">
            <v>32500</v>
          </cell>
          <cell r="V1127">
            <v>32500</v>
          </cell>
          <cell r="W1127">
            <v>32500</v>
          </cell>
          <cell r="Y1127">
            <v>32500</v>
          </cell>
          <cell r="AA1127">
            <v>32500</v>
          </cell>
          <cell r="AJ1127">
            <v>10729.166666666666</v>
          </cell>
          <cell r="AN1127">
            <v>21562.5</v>
          </cell>
          <cell r="AR1127">
            <v>29583.333333333332</v>
          </cell>
          <cell r="AV1127">
            <v>32187.5</v>
          </cell>
          <cell r="AZ1127">
            <v>29687.5</v>
          </cell>
        </row>
        <row r="1128">
          <cell r="Q1128">
            <v>-807555.29</v>
          </cell>
          <cell r="S1128">
            <v>-815906.15</v>
          </cell>
          <cell r="U1128">
            <v>-824343.35</v>
          </cell>
          <cell r="V1128">
            <v>-828594.62</v>
          </cell>
          <cell r="W1128">
            <v>-832867.81</v>
          </cell>
          <cell r="Y1128">
            <v>-841480.42</v>
          </cell>
          <cell r="AA1128">
            <v>-850182.09</v>
          </cell>
          <cell r="AJ1128">
            <v>-783138.11749999982</v>
          </cell>
          <cell r="AN1128">
            <v>-799418.5754166668</v>
          </cell>
          <cell r="AR1128">
            <v>-816037.48291666666</v>
          </cell>
          <cell r="AV1128">
            <v>-833001.87875000003</v>
          </cell>
          <cell r="AZ1128">
            <v>-850318.94333333336</v>
          </cell>
        </row>
        <row r="1129">
          <cell r="Q1129">
            <v>-1047689.43</v>
          </cell>
          <cell r="S1129">
            <v>-1058175.8700000001</v>
          </cell>
          <cell r="U1129">
            <v>-1068767.82</v>
          </cell>
          <cell r="V1129">
            <v>-1074103.7</v>
          </cell>
          <cell r="W1129">
            <v>-1079466.3500000001</v>
          </cell>
          <cell r="Y1129">
            <v>-1090272.54</v>
          </cell>
          <cell r="AA1129">
            <v>-1101187.48</v>
          </cell>
          <cell r="AJ1129">
            <v>-130527.51375</v>
          </cell>
          <cell r="AN1129">
            <v>-483259.39833333337</v>
          </cell>
          <cell r="AR1129">
            <v>-843088.24416666664</v>
          </cell>
          <cell r="AV1129">
            <v>-1079630.0891666666</v>
          </cell>
          <cell r="AZ1129">
            <v>-1101354.5499999998</v>
          </cell>
        </row>
        <row r="1130">
          <cell r="Q1130">
            <v>0</v>
          </cell>
          <cell r="S1130">
            <v>0</v>
          </cell>
          <cell r="U1130">
            <v>0</v>
          </cell>
          <cell r="V1130">
            <v>0</v>
          </cell>
          <cell r="W1130">
            <v>0</v>
          </cell>
          <cell r="Y1130">
            <v>0</v>
          </cell>
          <cell r="AA1130">
            <v>0</v>
          </cell>
          <cell r="AJ1130">
            <v>-886479.30916666659</v>
          </cell>
          <cell r="AN1130">
            <v>-554205.32458333333</v>
          </cell>
          <cell r="AR1130">
            <v>-215248.09875</v>
          </cell>
          <cell r="AV1130">
            <v>0</v>
          </cell>
          <cell r="AZ1130">
            <v>0</v>
          </cell>
        </row>
        <row r="1131">
          <cell r="Q1131">
            <v>-3820037.43</v>
          </cell>
          <cell r="S1131">
            <v>-3856222.51</v>
          </cell>
          <cell r="U1131">
            <v>-3885385.09</v>
          </cell>
          <cell r="V1131">
            <v>-3903865.2</v>
          </cell>
          <cell r="W1131">
            <v>-3914737.41</v>
          </cell>
          <cell r="Y1131">
            <v>-3952262.65</v>
          </cell>
          <cell r="AA1131">
            <v>-3979730.31</v>
          </cell>
          <cell r="AJ1131">
            <v>-4355318.5275000008</v>
          </cell>
          <cell r="AN1131">
            <v>-4194043.149166666</v>
          </cell>
          <cell r="AR1131">
            <v>-4039089.68</v>
          </cell>
          <cell r="AV1131">
            <v>-3927231.8800000004</v>
          </cell>
          <cell r="AZ1131">
            <v>-4073074.9445833336</v>
          </cell>
        </row>
        <row r="1132">
          <cell r="Q1132">
            <v>-9680541.4100000001</v>
          </cell>
          <cell r="S1132">
            <v>-9742547.0899999999</v>
          </cell>
          <cell r="U1132">
            <v>-9737936.0899999999</v>
          </cell>
          <cell r="V1132">
            <v>-9769424.5099999998</v>
          </cell>
          <cell r="W1132">
            <v>-9731570.2100000009</v>
          </cell>
          <cell r="Y1132">
            <v>-9795250.4600000009</v>
          </cell>
          <cell r="AA1132">
            <v>-9764853.8100000005</v>
          </cell>
          <cell r="AJ1132">
            <v>-9700273.9937500004</v>
          </cell>
          <cell r="AN1132">
            <v>-9713010.0262499992</v>
          </cell>
          <cell r="AR1132">
            <v>-9727387.5045833346</v>
          </cell>
          <cell r="AV1132">
            <v>-9754824.9183333311</v>
          </cell>
          <cell r="AZ1132">
            <v>-9837973.4783333335</v>
          </cell>
        </row>
        <row r="1133">
          <cell r="Q1133">
            <v>-942405.81</v>
          </cell>
          <cell r="S1133">
            <v>-950130.25</v>
          </cell>
          <cell r="U1133">
            <v>-904227.52</v>
          </cell>
          <cell r="V1133">
            <v>-907932.45</v>
          </cell>
          <cell r="W1133">
            <v>-908725.94</v>
          </cell>
          <cell r="Y1133">
            <v>-916188.71</v>
          </cell>
          <cell r="AA1133">
            <v>-896855.19</v>
          </cell>
          <cell r="AJ1133">
            <v>-3299274.2974999994</v>
          </cell>
          <cell r="AN1133">
            <v>-2478960.3975000004</v>
          </cell>
          <cell r="AR1133">
            <v>-1647413.4804166667</v>
          </cell>
          <cell r="AV1133">
            <v>-898689.13166666683</v>
          </cell>
          <cell r="AZ1133">
            <v>-768730.40416666667</v>
          </cell>
        </row>
        <row r="1134">
          <cell r="Q1134">
            <v>-115744.31</v>
          </cell>
          <cell r="S1134">
            <v>-116716.34</v>
          </cell>
          <cell r="U1134">
            <v>-117696.56</v>
          </cell>
          <cell r="V1134">
            <v>-118189.75</v>
          </cell>
          <cell r="W1134">
            <v>-118685.01</v>
          </cell>
          <cell r="Y1134">
            <v>-119681.78</v>
          </cell>
          <cell r="AA1134">
            <v>-120686.92</v>
          </cell>
          <cell r="AJ1134">
            <v>-12201.992916666664</v>
          </cell>
          <cell r="AN1134">
            <v>-51107.952499999992</v>
          </cell>
          <cell r="AR1134">
            <v>-90670.142500000002</v>
          </cell>
          <cell r="AV1134">
            <v>-116109.20791666664</v>
          </cell>
          <cell r="AZ1134">
            <v>-96589.747916666674</v>
          </cell>
        </row>
        <row r="1135">
          <cell r="Q1135">
            <v>0</v>
          </cell>
          <cell r="S1135">
            <v>0</v>
          </cell>
          <cell r="U1135">
            <v>0</v>
          </cell>
          <cell r="V1135">
            <v>0</v>
          </cell>
          <cell r="W1135">
            <v>0</v>
          </cell>
          <cell r="Y1135">
            <v>0</v>
          </cell>
          <cell r="AA1135">
            <v>0</v>
          </cell>
          <cell r="AJ1135">
            <v>-75710.459166666653</v>
          </cell>
          <cell r="AN1135">
            <v>-47243.998333333329</v>
          </cell>
          <cell r="AR1135">
            <v>-18315.062083333334</v>
          </cell>
          <cell r="AV1135">
            <v>0</v>
          </cell>
          <cell r="AZ1135">
            <v>0</v>
          </cell>
        </row>
        <row r="1136">
          <cell r="Q1136">
            <v>0</v>
          </cell>
          <cell r="S1136">
            <v>5000</v>
          </cell>
          <cell r="U1136">
            <v>5000</v>
          </cell>
          <cell r="V1136">
            <v>5000</v>
          </cell>
          <cell r="W1136">
            <v>5000</v>
          </cell>
          <cell r="Y1136">
            <v>5000</v>
          </cell>
          <cell r="AA1136">
            <v>5000</v>
          </cell>
          <cell r="AJ1136">
            <v>0</v>
          </cell>
          <cell r="AN1136">
            <v>1041.6666666666667</v>
          </cell>
          <cell r="AR1136">
            <v>2708.3333333333335</v>
          </cell>
          <cell r="AV1136">
            <v>5625</v>
          </cell>
          <cell r="AZ1136">
            <v>16250</v>
          </cell>
        </row>
        <row r="1137">
          <cell r="Q1137">
            <v>-266223.87</v>
          </cell>
          <cell r="S1137">
            <v>-268220.95</v>
          </cell>
          <cell r="U1137">
            <v>-177433.59</v>
          </cell>
          <cell r="V1137">
            <v>-178044.46</v>
          </cell>
          <cell r="W1137">
            <v>-58256.65</v>
          </cell>
          <cell r="Y1137">
            <v>-58449.09</v>
          </cell>
          <cell r="AA1137">
            <v>-532686.01</v>
          </cell>
          <cell r="AJ1137">
            <v>-320966.40500000003</v>
          </cell>
          <cell r="AN1137">
            <v>-289302.28916666668</v>
          </cell>
          <cell r="AR1137">
            <v>-224181.18041666664</v>
          </cell>
          <cell r="AV1137">
            <v>-262578.96666666662</v>
          </cell>
          <cell r="AZ1137">
            <v>-282555.76750000002</v>
          </cell>
        </row>
        <row r="1138">
          <cell r="Q1138">
            <v>272088.18</v>
          </cell>
          <cell r="S1138">
            <v>272088.18</v>
          </cell>
          <cell r="U1138">
            <v>272088.18</v>
          </cell>
          <cell r="V1138">
            <v>272088.18</v>
          </cell>
          <cell r="W1138">
            <v>272088.18</v>
          </cell>
          <cell r="Y1138">
            <v>0</v>
          </cell>
          <cell r="AA1138">
            <v>0</v>
          </cell>
          <cell r="AJ1138">
            <v>11337.0075</v>
          </cell>
          <cell r="AN1138">
            <v>102033.0675</v>
          </cell>
          <cell r="AR1138">
            <v>158718.10499999998</v>
          </cell>
          <cell r="AV1138">
            <v>147381.0975</v>
          </cell>
          <cell r="AZ1138">
            <v>56685.037499999999</v>
          </cell>
        </row>
        <row r="1139">
          <cell r="Q1139">
            <v>0</v>
          </cell>
          <cell r="S1139">
            <v>0</v>
          </cell>
          <cell r="U1139">
            <v>0</v>
          </cell>
          <cell r="V1139">
            <v>0</v>
          </cell>
          <cell r="W1139">
            <v>0</v>
          </cell>
          <cell r="Y1139">
            <v>0</v>
          </cell>
          <cell r="AA1139">
            <v>0</v>
          </cell>
          <cell r="AJ1139">
            <v>0</v>
          </cell>
          <cell r="AN1139">
            <v>0</v>
          </cell>
          <cell r="AR1139">
            <v>0</v>
          </cell>
          <cell r="AV1139">
            <v>0</v>
          </cell>
          <cell r="AZ1139">
            <v>0</v>
          </cell>
        </row>
        <row r="1140">
          <cell r="Q1140">
            <v>-585041.34</v>
          </cell>
          <cell r="S1140">
            <v>-591001.17000000004</v>
          </cell>
          <cell r="U1140">
            <v>-597021.72</v>
          </cell>
          <cell r="V1140">
            <v>-600054.94999999995</v>
          </cell>
          <cell r="W1140">
            <v>-603103.59</v>
          </cell>
          <cell r="Y1140">
            <v>-609247.42000000004</v>
          </cell>
          <cell r="AA1140">
            <v>-615453.84</v>
          </cell>
          <cell r="AJ1140">
            <v>-72883.721666666665</v>
          </cell>
          <cell r="AN1140">
            <v>-269887.90749999997</v>
          </cell>
          <cell r="AR1140">
            <v>-470926.31</v>
          </cell>
          <cell r="AV1140">
            <v>-603197.81999999995</v>
          </cell>
          <cell r="AZ1140">
            <v>-615550.00375000003</v>
          </cell>
        </row>
        <row r="1141">
          <cell r="Q1141">
            <v>0</v>
          </cell>
          <cell r="S1141">
            <v>0</v>
          </cell>
          <cell r="U1141">
            <v>0</v>
          </cell>
          <cell r="V1141">
            <v>0</v>
          </cell>
          <cell r="W1141">
            <v>0</v>
          </cell>
          <cell r="Y1141">
            <v>0</v>
          </cell>
          <cell r="AA1141">
            <v>0</v>
          </cell>
          <cell r="AJ1141">
            <v>-494724.99791666662</v>
          </cell>
          <cell r="AN1141">
            <v>-309344.1866666667</v>
          </cell>
          <cell r="AR1141">
            <v>-120167.19666666666</v>
          </cell>
          <cell r="AV1141">
            <v>0</v>
          </cell>
          <cell r="AZ1141">
            <v>0</v>
          </cell>
        </row>
        <row r="1142">
          <cell r="Q1142">
            <v>-5152053.37</v>
          </cell>
          <cell r="S1142">
            <v>-5201699.99</v>
          </cell>
          <cell r="U1142">
            <v>-5058459.62</v>
          </cell>
          <cell r="V1142">
            <v>-5083436.32</v>
          </cell>
          <cell r="W1142">
            <v>-4984505.22</v>
          </cell>
          <cell r="Y1142">
            <v>-5033979.8899999997</v>
          </cell>
          <cell r="AA1142">
            <v>-4908553.41</v>
          </cell>
          <cell r="AJ1142">
            <v>-4360612.1450000005</v>
          </cell>
          <cell r="AN1142">
            <v>-4628015.5370833343</v>
          </cell>
          <cell r="AR1142">
            <v>-4859813.7833333341</v>
          </cell>
          <cell r="AV1142">
            <v>-4936710.8412499996</v>
          </cell>
          <cell r="AZ1142">
            <v>-4123234.5649999999</v>
          </cell>
        </row>
        <row r="1143">
          <cell r="Q1143">
            <v>0</v>
          </cell>
          <cell r="S1143">
            <v>0</v>
          </cell>
          <cell r="U1143">
            <v>0</v>
          </cell>
          <cell r="V1143">
            <v>0</v>
          </cell>
          <cell r="W1143">
            <v>0</v>
          </cell>
          <cell r="Y1143">
            <v>0</v>
          </cell>
          <cell r="AA1143">
            <v>0</v>
          </cell>
          <cell r="AJ1143">
            <v>0</v>
          </cell>
          <cell r="AN1143">
            <v>0</v>
          </cell>
          <cell r="AR1143">
            <v>0</v>
          </cell>
          <cell r="AV1143">
            <v>0</v>
          </cell>
          <cell r="AZ1143">
            <v>0</v>
          </cell>
        </row>
        <row r="1144">
          <cell r="Q1144">
            <v>765611</v>
          </cell>
          <cell r="S1144">
            <v>765611</v>
          </cell>
          <cell r="U1144">
            <v>765611</v>
          </cell>
          <cell r="V1144">
            <v>765611</v>
          </cell>
          <cell r="W1144">
            <v>765611</v>
          </cell>
          <cell r="Y1144">
            <v>765611</v>
          </cell>
          <cell r="AA1144">
            <v>765611</v>
          </cell>
          <cell r="AJ1144">
            <v>480693.70833333331</v>
          </cell>
          <cell r="AN1144">
            <v>579795.375</v>
          </cell>
          <cell r="AR1144">
            <v>678897.04166666663</v>
          </cell>
          <cell r="AV1144">
            <v>768408.58333333337</v>
          </cell>
          <cell r="AZ1144">
            <v>790789.25</v>
          </cell>
        </row>
        <row r="1145">
          <cell r="Q1145">
            <v>-717624.63</v>
          </cell>
          <cell r="S1145">
            <v>-725785.56</v>
          </cell>
          <cell r="U1145">
            <v>-734039.3</v>
          </cell>
          <cell r="V1145">
            <v>-738201.3</v>
          </cell>
          <cell r="W1145">
            <v>-742386.9</v>
          </cell>
          <cell r="Y1145">
            <v>-750829.43</v>
          </cell>
          <cell r="AA1145">
            <v>-759367.97</v>
          </cell>
          <cell r="AJ1145">
            <v>-89365.912916666668</v>
          </cell>
          <cell r="AN1145">
            <v>-331300.23333333334</v>
          </cell>
          <cell r="AR1145">
            <v>-578768.46625000006</v>
          </cell>
          <cell r="AV1145">
            <v>-768600.07749999978</v>
          </cell>
          <cell r="AZ1145">
            <v>-995914.47458333336</v>
          </cell>
        </row>
        <row r="1146">
          <cell r="Q1146">
            <v>0</v>
          </cell>
          <cell r="S1146">
            <v>0</v>
          </cell>
          <cell r="U1146">
            <v>0</v>
          </cell>
          <cell r="V1146">
            <v>0</v>
          </cell>
          <cell r="W1146">
            <v>0</v>
          </cell>
          <cell r="Y1146">
            <v>0</v>
          </cell>
          <cell r="AA1146">
            <v>0</v>
          </cell>
          <cell r="AJ1146">
            <v>-463806.99916666659</v>
          </cell>
          <cell r="AN1146">
            <v>-378393.22041666665</v>
          </cell>
          <cell r="AR1146">
            <v>-147158.24416666667</v>
          </cell>
          <cell r="AV1146">
            <v>0</v>
          </cell>
          <cell r="AZ1146">
            <v>0</v>
          </cell>
        </row>
        <row r="1147">
          <cell r="Q1147">
            <v>76073</v>
          </cell>
          <cell r="S1147">
            <v>76073</v>
          </cell>
          <cell r="U1147">
            <v>76073</v>
          </cell>
          <cell r="V1147">
            <v>76073</v>
          </cell>
          <cell r="W1147">
            <v>76073</v>
          </cell>
          <cell r="Y1147">
            <v>76073</v>
          </cell>
          <cell r="AA1147">
            <v>76073</v>
          </cell>
          <cell r="AJ1147">
            <v>106271.4633333333</v>
          </cell>
          <cell r="AN1147">
            <v>95767.64999999998</v>
          </cell>
          <cell r="AR1147">
            <v>85263.83666666667</v>
          </cell>
          <cell r="AV1147">
            <v>78579.416666666672</v>
          </cell>
          <cell r="AZ1147">
            <v>98630.75</v>
          </cell>
        </row>
        <row r="1148">
          <cell r="Q1148">
            <v>-4865990.04</v>
          </cell>
          <cell r="S1148">
            <v>-4916663.55</v>
          </cell>
          <cell r="U1148">
            <v>-4645470.2300000004</v>
          </cell>
          <cell r="V1148">
            <v>-4670848.55</v>
          </cell>
          <cell r="W1148">
            <v>-4465373.34</v>
          </cell>
          <cell r="Y1148">
            <v>-4515013.37</v>
          </cell>
          <cell r="AA1148">
            <v>-3608289.95</v>
          </cell>
          <cell r="AJ1148">
            <v>-3566131.9600000004</v>
          </cell>
          <cell r="AN1148">
            <v>-3930875.0291666663</v>
          </cell>
          <cell r="AR1148">
            <v>-4255570.1266666669</v>
          </cell>
          <cell r="AV1148">
            <v>-4240986.2308333339</v>
          </cell>
          <cell r="AZ1148">
            <v>-2854889.9812499997</v>
          </cell>
        </row>
        <row r="1149">
          <cell r="U1149">
            <v>3150000</v>
          </cell>
          <cell r="V1149">
            <v>3150000</v>
          </cell>
          <cell r="W1149">
            <v>3150000</v>
          </cell>
          <cell r="Y1149">
            <v>3150000</v>
          </cell>
          <cell r="AA1149">
            <v>3150000</v>
          </cell>
          <cell r="AJ1149">
            <v>0</v>
          </cell>
          <cell r="AN1149">
            <v>393750</v>
          </cell>
          <cell r="AR1149">
            <v>1443750</v>
          </cell>
          <cell r="AV1149">
            <v>2397408.8416666668</v>
          </cell>
          <cell r="AZ1149">
            <v>2282929.5749999997</v>
          </cell>
        </row>
        <row r="1150">
          <cell r="Q1150">
            <v>148046.53</v>
          </cell>
          <cell r="S1150">
            <v>148046.53</v>
          </cell>
          <cell r="U1150">
            <v>148046.53</v>
          </cell>
          <cell r="V1150">
            <v>148046.53</v>
          </cell>
          <cell r="W1150">
            <v>148046.53</v>
          </cell>
          <cell r="Y1150">
            <v>148046.53</v>
          </cell>
          <cell r="AA1150">
            <v>148046.53</v>
          </cell>
          <cell r="AJ1150">
            <v>298802.77083333343</v>
          </cell>
          <cell r="AN1150">
            <v>246365.81749999998</v>
          </cell>
          <cell r="AR1150">
            <v>193928.86416666667</v>
          </cell>
          <cell r="AV1150">
            <v>152823.33041666666</v>
          </cell>
          <cell r="AZ1150">
            <v>191037.73375000001</v>
          </cell>
        </row>
        <row r="1151">
          <cell r="Q1151">
            <v>162398.20000000001</v>
          </cell>
          <cell r="S1151">
            <v>162398.20000000001</v>
          </cell>
          <cell r="U1151">
            <v>162398.20000000001</v>
          </cell>
          <cell r="V1151">
            <v>162398.20000000001</v>
          </cell>
          <cell r="W1151">
            <v>162398.20000000001</v>
          </cell>
          <cell r="Y1151">
            <v>162398.20000000001</v>
          </cell>
          <cell r="AA1151">
            <v>162398.20000000001</v>
          </cell>
          <cell r="AJ1151">
            <v>159255.40333333335</v>
          </cell>
          <cell r="AN1151">
            <v>160348.54999999999</v>
          </cell>
          <cell r="AR1151">
            <v>161441.69666666663</v>
          </cell>
          <cell r="AV1151">
            <v>162015.98333333331</v>
          </cell>
          <cell r="AZ1151">
            <v>158958.25</v>
          </cell>
        </row>
        <row r="1152">
          <cell r="Q1152">
            <v>-663605.91</v>
          </cell>
          <cell r="S1152">
            <v>-663605.91</v>
          </cell>
          <cell r="U1152">
            <v>-663605.91</v>
          </cell>
          <cell r="V1152">
            <v>-663605.91</v>
          </cell>
          <cell r="W1152">
            <v>-663605.91</v>
          </cell>
          <cell r="Y1152">
            <v>-391517.73</v>
          </cell>
          <cell r="AA1152">
            <v>-391517.73</v>
          </cell>
          <cell r="AJ1152">
            <v>-575874.97833333327</v>
          </cell>
          <cell r="AN1152">
            <v>-606390.08499999996</v>
          </cell>
          <cell r="AR1152">
            <v>-602894.1691666668</v>
          </cell>
          <cell r="AV1152">
            <v>-547049.82791666675</v>
          </cell>
          <cell r="AZ1152">
            <v>-521561.77125000005</v>
          </cell>
        </row>
        <row r="1153">
          <cell r="Q1153">
            <v>0</v>
          </cell>
          <cell r="S1153">
            <v>0</v>
          </cell>
          <cell r="U1153">
            <v>0</v>
          </cell>
          <cell r="V1153">
            <v>0</v>
          </cell>
          <cell r="W1153">
            <v>0</v>
          </cell>
          <cell r="Y1153">
            <v>0</v>
          </cell>
          <cell r="AA1153">
            <v>0</v>
          </cell>
          <cell r="AJ1153">
            <v>0</v>
          </cell>
          <cell r="AN1153">
            <v>0</v>
          </cell>
          <cell r="AR1153">
            <v>0</v>
          </cell>
          <cell r="AV1153">
            <v>0</v>
          </cell>
          <cell r="AZ1153">
            <v>0</v>
          </cell>
        </row>
        <row r="1154">
          <cell r="Q1154">
            <v>-765611</v>
          </cell>
          <cell r="S1154">
            <v>-765611</v>
          </cell>
          <cell r="U1154">
            <v>-3915611</v>
          </cell>
          <cell r="V1154">
            <v>-3915611</v>
          </cell>
          <cell r="W1154">
            <v>-3915611</v>
          </cell>
          <cell r="Y1154">
            <v>-3915611</v>
          </cell>
          <cell r="AA1154">
            <v>-3915611</v>
          </cell>
          <cell r="AJ1154">
            <v>-480693.70833333331</v>
          </cell>
          <cell r="AN1154">
            <v>-973545.375</v>
          </cell>
          <cell r="AR1154">
            <v>-2122647.0416666665</v>
          </cell>
          <cell r="AV1154">
            <v>-3165817.4250000003</v>
          </cell>
          <cell r="AZ1154">
            <v>-3073718.8249999997</v>
          </cell>
        </row>
        <row r="1155">
          <cell r="Q1155">
            <v>-32500</v>
          </cell>
          <cell r="S1155">
            <v>-32500</v>
          </cell>
          <cell r="U1155">
            <v>-32500</v>
          </cell>
          <cell r="V1155">
            <v>-32500</v>
          </cell>
          <cell r="W1155">
            <v>-32500</v>
          </cell>
          <cell r="Y1155">
            <v>-32500</v>
          </cell>
          <cell r="AA1155">
            <v>-32500</v>
          </cell>
          <cell r="AJ1155">
            <v>-22916.666666666668</v>
          </cell>
          <cell r="AN1155">
            <v>-26250</v>
          </cell>
          <cell r="AR1155">
            <v>-29583.333333333332</v>
          </cell>
          <cell r="AV1155">
            <v>-32187.5</v>
          </cell>
          <cell r="AZ1155">
            <v>-29687.5</v>
          </cell>
        </row>
        <row r="1156">
          <cell r="Q1156">
            <v>5000</v>
          </cell>
          <cell r="S1156">
            <v>0</v>
          </cell>
          <cell r="U1156">
            <v>0</v>
          </cell>
          <cell r="V1156">
            <v>0</v>
          </cell>
          <cell r="W1156">
            <v>0</v>
          </cell>
          <cell r="Y1156">
            <v>0</v>
          </cell>
          <cell r="AA1156">
            <v>0</v>
          </cell>
          <cell r="AJ1156">
            <v>208.33333333333334</v>
          </cell>
          <cell r="AN1156">
            <v>833.33333333333337</v>
          </cell>
          <cell r="AR1156">
            <v>833.33333333333337</v>
          </cell>
          <cell r="AV1156">
            <v>625</v>
          </cell>
          <cell r="AZ1156">
            <v>0</v>
          </cell>
        </row>
        <row r="1157">
          <cell r="Q1157">
            <v>0</v>
          </cell>
          <cell r="S1157">
            <v>0</v>
          </cell>
          <cell r="U1157">
            <v>0</v>
          </cell>
          <cell r="V1157">
            <v>0</v>
          </cell>
          <cell r="W1157">
            <v>0</v>
          </cell>
          <cell r="Y1157">
            <v>0</v>
          </cell>
          <cell r="AA1157">
            <v>0</v>
          </cell>
          <cell r="AJ1157">
            <v>12187.5</v>
          </cell>
          <cell r="AN1157">
            <v>4687.5</v>
          </cell>
          <cell r="AR1157">
            <v>0</v>
          </cell>
          <cell r="AV1157">
            <v>0</v>
          </cell>
          <cell r="AZ1157">
            <v>0</v>
          </cell>
        </row>
        <row r="1158">
          <cell r="Q1158">
            <v>0</v>
          </cell>
          <cell r="S1158">
            <v>0</v>
          </cell>
          <cell r="U1158">
            <v>0</v>
          </cell>
          <cell r="V1158">
            <v>0</v>
          </cell>
          <cell r="W1158">
            <v>0</v>
          </cell>
          <cell r="Y1158">
            <v>0</v>
          </cell>
          <cell r="AA1158">
            <v>0</v>
          </cell>
          <cell r="AJ1158">
            <v>0</v>
          </cell>
          <cell r="AN1158">
            <v>0</v>
          </cell>
          <cell r="AR1158">
            <v>0</v>
          </cell>
          <cell r="AV1158">
            <v>0</v>
          </cell>
          <cell r="AZ1158">
            <v>0</v>
          </cell>
        </row>
        <row r="1159">
          <cell r="Q1159">
            <v>0</v>
          </cell>
          <cell r="S1159">
            <v>0</v>
          </cell>
          <cell r="U1159">
            <v>0</v>
          </cell>
          <cell r="V1159">
            <v>0</v>
          </cell>
          <cell r="W1159">
            <v>0</v>
          </cell>
          <cell r="Y1159">
            <v>0</v>
          </cell>
          <cell r="AA1159">
            <v>0</v>
          </cell>
          <cell r="AJ1159">
            <v>-17283666.666666668</v>
          </cell>
          <cell r="AN1159">
            <v>-14108666.666666666</v>
          </cell>
          <cell r="AR1159">
            <v>-2524250</v>
          </cell>
          <cell r="AV1159">
            <v>0</v>
          </cell>
          <cell r="AZ1159">
            <v>0</v>
          </cell>
        </row>
        <row r="1160">
          <cell r="Q1160">
            <v>-375000000</v>
          </cell>
          <cell r="S1160">
            <v>0</v>
          </cell>
          <cell r="U1160">
            <v>0</v>
          </cell>
          <cell r="V1160">
            <v>0</v>
          </cell>
          <cell r="W1160">
            <v>0</v>
          </cell>
          <cell r="Y1160">
            <v>0</v>
          </cell>
          <cell r="AA1160">
            <v>0</v>
          </cell>
          <cell r="AJ1160">
            <v>-34375000</v>
          </cell>
          <cell r="AN1160">
            <v>-81250000</v>
          </cell>
          <cell r="AR1160">
            <v>-81250000</v>
          </cell>
          <cell r="AV1160">
            <v>-46875000</v>
          </cell>
          <cell r="AZ1160">
            <v>0</v>
          </cell>
        </row>
        <row r="1161">
          <cell r="Q1161">
            <v>-79000000</v>
          </cell>
          <cell r="S1161">
            <v>0</v>
          </cell>
          <cell r="U1161">
            <v>0</v>
          </cell>
          <cell r="V1161">
            <v>0</v>
          </cell>
          <cell r="W1161">
            <v>0</v>
          </cell>
          <cell r="Y1161">
            <v>0</v>
          </cell>
          <cell r="AA1161">
            <v>0</v>
          </cell>
          <cell r="AJ1161">
            <v>-61875000</v>
          </cell>
          <cell r="AN1161">
            <v>-53875000</v>
          </cell>
          <cell r="AR1161">
            <v>-40145833.333333336</v>
          </cell>
          <cell r="AV1161">
            <v>-11125000</v>
          </cell>
          <cell r="AZ1161">
            <v>0</v>
          </cell>
        </row>
        <row r="1162">
          <cell r="Q1162">
            <v>-79000000</v>
          </cell>
          <cell r="S1162">
            <v>0</v>
          </cell>
          <cell r="U1162">
            <v>0</v>
          </cell>
          <cell r="V1162">
            <v>0</v>
          </cell>
          <cell r="W1162">
            <v>0</v>
          </cell>
          <cell r="Y1162">
            <v>0</v>
          </cell>
          <cell r="AA1162">
            <v>0</v>
          </cell>
          <cell r="AJ1162">
            <v>-61875000</v>
          </cell>
          <cell r="AN1162">
            <v>-53875000</v>
          </cell>
          <cell r="AR1162">
            <v>-40145833.333333336</v>
          </cell>
          <cell r="AV1162">
            <v>-11125000</v>
          </cell>
          <cell r="AZ1162">
            <v>0</v>
          </cell>
        </row>
        <row r="1163">
          <cell r="Q1163">
            <v>0</v>
          </cell>
          <cell r="S1163">
            <v>0</v>
          </cell>
          <cell r="U1163">
            <v>0</v>
          </cell>
          <cell r="V1163">
            <v>0</v>
          </cell>
          <cell r="W1163">
            <v>0</v>
          </cell>
          <cell r="Y1163">
            <v>0</v>
          </cell>
          <cell r="AA1163">
            <v>0</v>
          </cell>
          <cell r="AJ1163">
            <v>0</v>
          </cell>
          <cell r="AN1163">
            <v>0</v>
          </cell>
          <cell r="AR1163">
            <v>0</v>
          </cell>
          <cell r="AV1163">
            <v>0</v>
          </cell>
          <cell r="AZ1163">
            <v>0</v>
          </cell>
        </row>
        <row r="1164">
          <cell r="Q1164">
            <v>0</v>
          </cell>
          <cell r="S1164">
            <v>0</v>
          </cell>
          <cell r="U1164">
            <v>0</v>
          </cell>
          <cell r="V1164">
            <v>0</v>
          </cell>
          <cell r="W1164">
            <v>0</v>
          </cell>
          <cell r="Y1164">
            <v>-5000000</v>
          </cell>
          <cell r="AA1164">
            <v>0</v>
          </cell>
          <cell r="AJ1164">
            <v>-46657750</v>
          </cell>
          <cell r="AN1164">
            <v>-34840458.333333336</v>
          </cell>
          <cell r="AR1164">
            <v>-9747458.333333334</v>
          </cell>
          <cell r="AV1164">
            <v>-1250000</v>
          </cell>
          <cell r="AZ1164">
            <v>-1250000</v>
          </cell>
        </row>
        <row r="1165">
          <cell r="Q1165">
            <v>0</v>
          </cell>
          <cell r="S1165">
            <v>0</v>
          </cell>
          <cell r="U1165">
            <v>0</v>
          </cell>
          <cell r="V1165">
            <v>0</v>
          </cell>
          <cell r="W1165">
            <v>0</v>
          </cell>
          <cell r="Y1165">
            <v>0</v>
          </cell>
          <cell r="AA1165">
            <v>0</v>
          </cell>
          <cell r="AJ1165">
            <v>-7032083.333333333</v>
          </cell>
          <cell r="AN1165">
            <v>-4745208.333333333</v>
          </cell>
          <cell r="AR1165">
            <v>0</v>
          </cell>
          <cell r="AV1165">
            <v>0</v>
          </cell>
          <cell r="AZ1165">
            <v>0</v>
          </cell>
        </row>
        <row r="1166">
          <cell r="Q1166">
            <v>0</v>
          </cell>
          <cell r="S1166">
            <v>0</v>
          </cell>
          <cell r="U1166">
            <v>0</v>
          </cell>
          <cell r="V1166">
            <v>0</v>
          </cell>
          <cell r="W1166">
            <v>0</v>
          </cell>
          <cell r="Y1166">
            <v>0</v>
          </cell>
          <cell r="AA1166">
            <v>0</v>
          </cell>
          <cell r="AJ1166">
            <v>-6356583.333333333</v>
          </cell>
          <cell r="AN1166">
            <v>-6356583.333333333</v>
          </cell>
          <cell r="AR1166">
            <v>-1772666.6666666667</v>
          </cell>
          <cell r="AV1166">
            <v>0</v>
          </cell>
          <cell r="AZ1166">
            <v>0</v>
          </cell>
        </row>
        <row r="1167">
          <cell r="Q1167">
            <v>0</v>
          </cell>
          <cell r="S1167">
            <v>0</v>
          </cell>
          <cell r="U1167">
            <v>0</v>
          </cell>
          <cell r="V1167">
            <v>0</v>
          </cell>
          <cell r="W1167">
            <v>0</v>
          </cell>
          <cell r="Y1167">
            <v>0</v>
          </cell>
          <cell r="AA1167">
            <v>0</v>
          </cell>
          <cell r="AJ1167">
            <v>0</v>
          </cell>
          <cell r="AN1167">
            <v>0</v>
          </cell>
          <cell r="AR1167">
            <v>0</v>
          </cell>
          <cell r="AV1167">
            <v>0</v>
          </cell>
          <cell r="AZ1167">
            <v>0</v>
          </cell>
        </row>
        <row r="1168">
          <cell r="Q1168">
            <v>-431700000</v>
          </cell>
          <cell r="S1168">
            <v>0</v>
          </cell>
          <cell r="U1168">
            <v>0</v>
          </cell>
          <cell r="V1168">
            <v>0</v>
          </cell>
          <cell r="W1168">
            <v>0</v>
          </cell>
          <cell r="Y1168">
            <v>0</v>
          </cell>
          <cell r="AA1168">
            <v>0</v>
          </cell>
          <cell r="AJ1168">
            <v>-114645833.33333333</v>
          </cell>
          <cell r="AN1168">
            <v>-153458333.33333334</v>
          </cell>
          <cell r="AR1168">
            <v>-151375000</v>
          </cell>
          <cell r="AV1168">
            <v>-38812500</v>
          </cell>
          <cell r="AZ1168">
            <v>0</v>
          </cell>
        </row>
        <row r="1169">
          <cell r="S1169">
            <v>-70000000</v>
          </cell>
          <cell r="U1169">
            <v>-95000000</v>
          </cell>
          <cell r="V1169">
            <v>-80000000</v>
          </cell>
          <cell r="W1169">
            <v>-125000000</v>
          </cell>
          <cell r="Y1169">
            <v>-40000000</v>
          </cell>
          <cell r="AA1169">
            <v>-20000000</v>
          </cell>
          <cell r="AJ1169">
            <v>0</v>
          </cell>
          <cell r="AN1169">
            <v>-24375000</v>
          </cell>
          <cell r="AR1169">
            <v>-56250000</v>
          </cell>
          <cell r="AV1169">
            <v>-69583333.333333328</v>
          </cell>
          <cell r="AZ1169">
            <v>-51250000</v>
          </cell>
        </row>
        <row r="1170">
          <cell r="Y1170">
            <v>-230000000</v>
          </cell>
          <cell r="AA1170">
            <v>0</v>
          </cell>
          <cell r="AR1170">
            <v>-26250000</v>
          </cell>
          <cell r="AV1170">
            <v>-40208333.333333336</v>
          </cell>
          <cell r="AZ1170">
            <v>-87083333.333333328</v>
          </cell>
        </row>
        <row r="1171">
          <cell r="Y1171">
            <v>0</v>
          </cell>
          <cell r="AA1171">
            <v>0</v>
          </cell>
          <cell r="AR1171">
            <v>0</v>
          </cell>
          <cell r="AV1171">
            <v>0</v>
          </cell>
          <cell r="AZ1171">
            <v>0</v>
          </cell>
        </row>
        <row r="1172">
          <cell r="Q1172">
            <v>-6316470.7400000002</v>
          </cell>
          <cell r="S1172">
            <v>-4513396.6399999997</v>
          </cell>
          <cell r="U1172">
            <v>-2937018.87</v>
          </cell>
          <cell r="V1172">
            <v>-2893206.74</v>
          </cell>
          <cell r="W1172">
            <v>-2955878.42</v>
          </cell>
          <cell r="Y1172">
            <v>-4260604.33</v>
          </cell>
          <cell r="AA1172">
            <v>-4158263.43</v>
          </cell>
          <cell r="AJ1172">
            <v>-4935252.5949999997</v>
          </cell>
          <cell r="AN1172">
            <v>-4893003.2666666666</v>
          </cell>
          <cell r="AR1172">
            <v>-4509050.0600000005</v>
          </cell>
          <cell r="AV1172">
            <v>-4375177.8249999993</v>
          </cell>
          <cell r="AZ1172">
            <v>-4706313.1629166659</v>
          </cell>
        </row>
        <row r="1173">
          <cell r="Q1173">
            <v>-33451687.66</v>
          </cell>
          <cell r="S1173">
            <v>-21894125.699999999</v>
          </cell>
          <cell r="U1173">
            <v>-9389432.8000000007</v>
          </cell>
          <cell r="V1173">
            <v>-6157892.04</v>
          </cell>
          <cell r="W1173">
            <v>-9938898.2300000004</v>
          </cell>
          <cell r="Y1173">
            <v>-20212640.84</v>
          </cell>
          <cell r="AA1173">
            <v>-23197919.59</v>
          </cell>
          <cell r="AJ1173">
            <v>-22477661.037916664</v>
          </cell>
          <cell r="AN1173">
            <v>-21204466.059999999</v>
          </cell>
          <cell r="AR1173">
            <v>-18646858.580000002</v>
          </cell>
          <cell r="AV1173">
            <v>-19046838.970833335</v>
          </cell>
          <cell r="AZ1173">
            <v>-19670180.019583333</v>
          </cell>
        </row>
        <row r="1174">
          <cell r="Q1174">
            <v>-231569.79</v>
          </cell>
          <cell r="S1174">
            <v>-876214.4</v>
          </cell>
          <cell r="U1174">
            <v>-1084122.42</v>
          </cell>
          <cell r="V1174">
            <v>-1118147.3</v>
          </cell>
          <cell r="W1174">
            <v>-942812.21</v>
          </cell>
          <cell r="Y1174">
            <v>-1057783.01</v>
          </cell>
          <cell r="AA1174">
            <v>-1025391.3</v>
          </cell>
          <cell r="AJ1174">
            <v>-800193.72708333319</v>
          </cell>
          <cell r="AN1174">
            <v>-803823.76041666663</v>
          </cell>
          <cell r="AR1174">
            <v>-851580.17500000016</v>
          </cell>
          <cell r="AV1174">
            <v>-911015.12541666662</v>
          </cell>
          <cell r="AZ1174">
            <v>-930219.83499999996</v>
          </cell>
        </row>
        <row r="1175">
          <cell r="Q1175">
            <v>-5917295</v>
          </cell>
          <cell r="S1175">
            <v>-6397676</v>
          </cell>
          <cell r="U1175">
            <v>-6299338</v>
          </cell>
          <cell r="V1175">
            <v>-6360887</v>
          </cell>
          <cell r="W1175">
            <v>-6476435</v>
          </cell>
          <cell r="Y1175">
            <v>-6497165</v>
          </cell>
          <cell r="AA1175">
            <v>-7510588</v>
          </cell>
          <cell r="AJ1175">
            <v>-5725441.25</v>
          </cell>
          <cell r="AN1175">
            <v>-5893216.166666667</v>
          </cell>
          <cell r="AR1175">
            <v>-6158038.75</v>
          </cell>
          <cell r="AV1175">
            <v>-6455539.541666667</v>
          </cell>
          <cell r="AZ1175">
            <v>-6561725.541666667</v>
          </cell>
        </row>
        <row r="1176">
          <cell r="Q1176">
            <v>-8191105.9100000001</v>
          </cell>
          <cell r="S1176">
            <v>-8075635.8499999996</v>
          </cell>
          <cell r="U1176">
            <v>-8706694.1699999999</v>
          </cell>
          <cell r="V1176">
            <v>-8843266.8599999994</v>
          </cell>
          <cell r="W1176">
            <v>-9037855.6099999994</v>
          </cell>
          <cell r="Y1176">
            <v>-7779415.3700000001</v>
          </cell>
          <cell r="AA1176">
            <v>-8377937.3899999997</v>
          </cell>
          <cell r="AJ1176">
            <v>-8213412.3816666668</v>
          </cell>
          <cell r="AN1176">
            <v>-8529082.4454166684</v>
          </cell>
          <cell r="AR1176">
            <v>-8461585.4704166669</v>
          </cell>
          <cell r="AV1176">
            <v>-8367748.0958333341</v>
          </cell>
          <cell r="AZ1176">
            <v>-8244012.2695833333</v>
          </cell>
        </row>
        <row r="1177">
          <cell r="Q1177">
            <v>-52126095.729999997</v>
          </cell>
          <cell r="S1177">
            <v>-37128347.829999998</v>
          </cell>
          <cell r="U1177">
            <v>-31691769.760000002</v>
          </cell>
          <cell r="V1177">
            <v>-27011176.449999999</v>
          </cell>
          <cell r="W1177">
            <v>-20472222.77</v>
          </cell>
          <cell r="Y1177">
            <v>-13667004.27</v>
          </cell>
          <cell r="AA1177">
            <v>-40669556.310000002</v>
          </cell>
          <cell r="AJ1177">
            <v>-34787174.282500006</v>
          </cell>
          <cell r="AN1177">
            <v>-33724295.006250001</v>
          </cell>
          <cell r="AR1177">
            <v>-32545704.018749997</v>
          </cell>
          <cell r="AV1177">
            <v>-32198818.383750003</v>
          </cell>
          <cell r="AZ1177">
            <v>-32630307.172499999</v>
          </cell>
        </row>
        <row r="1178">
          <cell r="Q1178">
            <v>-3018519.69</v>
          </cell>
          <cell r="S1178">
            <v>0</v>
          </cell>
          <cell r="U1178">
            <v>430.27</v>
          </cell>
          <cell r="V1178">
            <v>-3442035.2</v>
          </cell>
          <cell r="W1178">
            <v>0</v>
          </cell>
          <cell r="Y1178">
            <v>-32.6</v>
          </cell>
          <cell r="AA1178">
            <v>0</v>
          </cell>
          <cell r="AJ1178">
            <v>-1109342.9620833334</v>
          </cell>
          <cell r="AN1178">
            <v>-927101.57541666657</v>
          </cell>
          <cell r="AR1178">
            <v>-772518.76208333333</v>
          </cell>
          <cell r="AV1178">
            <v>-679424.98958333337</v>
          </cell>
          <cell r="AZ1178">
            <v>-553284.22624999995</v>
          </cell>
        </row>
        <row r="1179">
          <cell r="Q1179">
            <v>-18857163.129999999</v>
          </cell>
          <cell r="S1179">
            <v>-15107434.619999999</v>
          </cell>
          <cell r="U1179">
            <v>-12223100.99</v>
          </cell>
          <cell r="V1179">
            <v>-6678704.2699999996</v>
          </cell>
          <cell r="W1179">
            <v>-11794828.460000001</v>
          </cell>
          <cell r="Y1179">
            <v>-15549833.859999999</v>
          </cell>
          <cell r="AA1179">
            <v>-19287586.41</v>
          </cell>
          <cell r="AJ1179">
            <v>-15825496.972083336</v>
          </cell>
          <cell r="AN1179">
            <v>-15081632.027083332</v>
          </cell>
          <cell r="AR1179">
            <v>-14573935.250416666</v>
          </cell>
          <cell r="AV1179">
            <v>-14672833.913333334</v>
          </cell>
          <cell r="AZ1179">
            <v>-14817723.545833334</v>
          </cell>
        </row>
        <row r="1180">
          <cell r="Q1180">
            <v>-2562397.4</v>
          </cell>
          <cell r="S1180">
            <v>-1920748.62</v>
          </cell>
          <cell r="U1180">
            <v>-1518949.85</v>
          </cell>
          <cell r="V1180">
            <v>-1605521.66</v>
          </cell>
          <cell r="W1180">
            <v>-1708712.33</v>
          </cell>
          <cell r="Y1180">
            <v>-2326345.17</v>
          </cell>
          <cell r="AA1180">
            <v>-2075921.69</v>
          </cell>
          <cell r="AJ1180">
            <v>-2016008.5304166668</v>
          </cell>
          <cell r="AN1180">
            <v>-2063271.3041666665</v>
          </cell>
          <cell r="AR1180">
            <v>-2050889.4929166667</v>
          </cell>
          <cell r="AV1180">
            <v>-2060871.0383333333</v>
          </cell>
          <cell r="AZ1180">
            <v>-2296908.82375</v>
          </cell>
        </row>
        <row r="1181">
          <cell r="Q1181">
            <v>0</v>
          </cell>
          <cell r="S1181">
            <v>0</v>
          </cell>
          <cell r="U1181">
            <v>0</v>
          </cell>
          <cell r="V1181">
            <v>0</v>
          </cell>
          <cell r="W1181">
            <v>0</v>
          </cell>
          <cell r="Y1181">
            <v>0</v>
          </cell>
          <cell r="AA1181">
            <v>0</v>
          </cell>
          <cell r="AJ1181">
            <v>0</v>
          </cell>
          <cell r="AN1181">
            <v>0</v>
          </cell>
          <cell r="AR1181">
            <v>0</v>
          </cell>
          <cell r="AV1181">
            <v>0</v>
          </cell>
          <cell r="AZ1181">
            <v>0</v>
          </cell>
        </row>
        <row r="1182">
          <cell r="Q1182">
            <v>-37759.370000000003</v>
          </cell>
          <cell r="S1182">
            <v>-37445.379999999997</v>
          </cell>
          <cell r="U1182">
            <v>-37445.379999999997</v>
          </cell>
          <cell r="V1182">
            <v>-37445.379999999997</v>
          </cell>
          <cell r="W1182">
            <v>-37445.379999999997</v>
          </cell>
          <cell r="Y1182">
            <v>-37445.379999999997</v>
          </cell>
          <cell r="AA1182">
            <v>-37445.379999999997</v>
          </cell>
          <cell r="AJ1182">
            <v>-37630.089999999997</v>
          </cell>
          <cell r="AN1182">
            <v>-37693.955416666671</v>
          </cell>
          <cell r="AR1182">
            <v>-37589.292083333334</v>
          </cell>
          <cell r="AV1182">
            <v>-37484.628750000003</v>
          </cell>
          <cell r="AZ1182">
            <v>-26523.810833333333</v>
          </cell>
        </row>
        <row r="1183">
          <cell r="Q1183">
            <v>0</v>
          </cell>
          <cell r="S1183">
            <v>0</v>
          </cell>
          <cell r="U1183">
            <v>-593910</v>
          </cell>
          <cell r="V1183">
            <v>-661509</v>
          </cell>
          <cell r="W1183">
            <v>-584175</v>
          </cell>
          <cell r="Y1183">
            <v>-663493</v>
          </cell>
          <cell r="AA1183">
            <v>-671398</v>
          </cell>
          <cell r="AJ1183">
            <v>0</v>
          </cell>
          <cell r="AN1183">
            <v>-24746.25</v>
          </cell>
          <cell r="AR1183">
            <v>-236396.29166666666</v>
          </cell>
          <cell r="AV1183">
            <v>-588023.58708333329</v>
          </cell>
          <cell r="AZ1183">
            <v>-707882.47583333345</v>
          </cell>
        </row>
        <row r="1184">
          <cell r="Q1184">
            <v>-91265.35</v>
          </cell>
          <cell r="S1184">
            <v>-51175.98</v>
          </cell>
          <cell r="U1184">
            <v>-46332.15</v>
          </cell>
          <cell r="V1184">
            <v>-89737.84</v>
          </cell>
          <cell r="W1184">
            <v>-41118.199999999997</v>
          </cell>
          <cell r="Y1184">
            <v>-43627.91</v>
          </cell>
          <cell r="AA1184">
            <v>-48543.24</v>
          </cell>
          <cell r="AJ1184">
            <v>-58151.366249999992</v>
          </cell>
          <cell r="AN1184">
            <v>-62795.814583333318</v>
          </cell>
          <cell r="AR1184">
            <v>-59306.248749999999</v>
          </cell>
          <cell r="AV1184">
            <v>-56720.169166666659</v>
          </cell>
          <cell r="AZ1184">
            <v>-52653.670416666668</v>
          </cell>
        </row>
        <row r="1185">
          <cell r="Q1185">
            <v>-282449.75</v>
          </cell>
          <cell r="S1185">
            <v>-433170.68</v>
          </cell>
          <cell r="U1185">
            <v>-239263.4</v>
          </cell>
          <cell r="V1185">
            <v>-343978.32</v>
          </cell>
          <cell r="W1185">
            <v>-369105.89</v>
          </cell>
          <cell r="Y1185">
            <v>-262207.06</v>
          </cell>
          <cell r="AA1185">
            <v>-283306.26</v>
          </cell>
          <cell r="AJ1185">
            <v>-344673.43458333338</v>
          </cell>
          <cell r="AN1185">
            <v>-321923.12666666665</v>
          </cell>
          <cell r="AR1185">
            <v>-316832.69</v>
          </cell>
          <cell r="AV1185">
            <v>-325291.1454166667</v>
          </cell>
          <cell r="AZ1185">
            <v>-333257.43708333332</v>
          </cell>
        </row>
        <row r="1186">
          <cell r="Q1186">
            <v>0</v>
          </cell>
          <cell r="S1186">
            <v>0</v>
          </cell>
          <cell r="U1186">
            <v>0</v>
          </cell>
          <cell r="V1186">
            <v>0</v>
          </cell>
          <cell r="W1186">
            <v>0</v>
          </cell>
          <cell r="Y1186">
            <v>0</v>
          </cell>
          <cell r="AA1186">
            <v>0</v>
          </cell>
          <cell r="AJ1186">
            <v>0</v>
          </cell>
          <cell r="AN1186">
            <v>0</v>
          </cell>
          <cell r="AR1186">
            <v>0</v>
          </cell>
          <cell r="AV1186">
            <v>-0.25</v>
          </cell>
          <cell r="AZ1186">
            <v>-0.5</v>
          </cell>
        </row>
        <row r="1187">
          <cell r="Q1187">
            <v>-711271.16</v>
          </cell>
          <cell r="S1187">
            <v>-197681.95</v>
          </cell>
          <cell r="U1187">
            <v>-404117.57</v>
          </cell>
          <cell r="V1187">
            <v>-1034151.75</v>
          </cell>
          <cell r="W1187">
            <v>-1106555.98</v>
          </cell>
          <cell r="Y1187">
            <v>-951374.82</v>
          </cell>
          <cell r="AA1187">
            <v>-543720.54</v>
          </cell>
          <cell r="AJ1187">
            <v>-630116.44499999995</v>
          </cell>
          <cell r="AN1187">
            <v>-588666.86208333331</v>
          </cell>
          <cell r="AR1187">
            <v>-676346.81083333329</v>
          </cell>
          <cell r="AV1187">
            <v>-718123.27166666661</v>
          </cell>
          <cell r="AZ1187">
            <v>-673805.11291666667</v>
          </cell>
        </row>
        <row r="1188">
          <cell r="Q1188">
            <v>0</v>
          </cell>
          <cell r="S1188">
            <v>0</v>
          </cell>
          <cell r="U1188">
            <v>0</v>
          </cell>
          <cell r="V1188">
            <v>0</v>
          </cell>
          <cell r="W1188">
            <v>0</v>
          </cell>
          <cell r="Y1188">
            <v>0</v>
          </cell>
          <cell r="AA1188">
            <v>0</v>
          </cell>
          <cell r="AJ1188">
            <v>0</v>
          </cell>
          <cell r="AN1188">
            <v>0</v>
          </cell>
          <cell r="AR1188">
            <v>0</v>
          </cell>
          <cell r="AV1188">
            <v>0</v>
          </cell>
          <cell r="AZ1188">
            <v>0</v>
          </cell>
        </row>
        <row r="1189">
          <cell r="Q1189">
            <v>0</v>
          </cell>
          <cell r="S1189">
            <v>0</v>
          </cell>
          <cell r="U1189">
            <v>0</v>
          </cell>
          <cell r="V1189">
            <v>0</v>
          </cell>
          <cell r="W1189">
            <v>0</v>
          </cell>
          <cell r="Y1189">
            <v>0</v>
          </cell>
          <cell r="AA1189">
            <v>0</v>
          </cell>
          <cell r="AJ1189">
            <v>0</v>
          </cell>
          <cell r="AN1189">
            <v>0</v>
          </cell>
          <cell r="AR1189">
            <v>0</v>
          </cell>
          <cell r="AV1189">
            <v>0</v>
          </cell>
          <cell r="AZ1189">
            <v>0</v>
          </cell>
        </row>
        <row r="1190">
          <cell r="Q1190">
            <v>-16679.419999999998</v>
          </cell>
          <cell r="S1190">
            <v>-250.11</v>
          </cell>
          <cell r="U1190">
            <v>0</v>
          </cell>
          <cell r="V1190">
            <v>-12722.86</v>
          </cell>
          <cell r="W1190">
            <v>-23388.080000000002</v>
          </cell>
          <cell r="Y1190">
            <v>-38.090000000000003</v>
          </cell>
          <cell r="AA1190">
            <v>0</v>
          </cell>
          <cell r="AJ1190">
            <v>-6220.8058333333329</v>
          </cell>
          <cell r="AN1190">
            <v>-4820.8791666666666</v>
          </cell>
          <cell r="AR1190">
            <v>-5749.9779166666676</v>
          </cell>
          <cell r="AV1190">
            <v>-5149.4158333333335</v>
          </cell>
          <cell r="AZ1190">
            <v>-4841.9116666666669</v>
          </cell>
        </row>
        <row r="1191">
          <cell r="Q1191">
            <v>0</v>
          </cell>
          <cell r="S1191">
            <v>0</v>
          </cell>
          <cell r="U1191">
            <v>0</v>
          </cell>
          <cell r="V1191">
            <v>0</v>
          </cell>
          <cell r="W1191">
            <v>0</v>
          </cell>
          <cell r="Y1191">
            <v>0</v>
          </cell>
          <cell r="AA1191">
            <v>0</v>
          </cell>
          <cell r="AJ1191">
            <v>-8189.9970833333346</v>
          </cell>
          <cell r="AN1191">
            <v>-4360.3712500000001</v>
          </cell>
          <cell r="AR1191">
            <v>-498.20791666666668</v>
          </cell>
          <cell r="AV1191">
            <v>0</v>
          </cell>
          <cell r="AZ1191">
            <v>0</v>
          </cell>
        </row>
        <row r="1192">
          <cell r="Q1192">
            <v>0</v>
          </cell>
          <cell r="S1192">
            <v>0</v>
          </cell>
          <cell r="U1192">
            <v>21186</v>
          </cell>
          <cell r="V1192">
            <v>0</v>
          </cell>
          <cell r="W1192">
            <v>0</v>
          </cell>
          <cell r="Y1192">
            <v>0</v>
          </cell>
          <cell r="AA1192">
            <v>0</v>
          </cell>
          <cell r="AJ1192">
            <v>0</v>
          </cell>
          <cell r="AN1192">
            <v>882.75</v>
          </cell>
          <cell r="AR1192">
            <v>1765.5</v>
          </cell>
          <cell r="AV1192">
            <v>1765.5</v>
          </cell>
          <cell r="AZ1192">
            <v>882.75</v>
          </cell>
        </row>
        <row r="1193">
          <cell r="Q1193">
            <v>0</v>
          </cell>
          <cell r="S1193">
            <v>0</v>
          </cell>
          <cell r="U1193">
            <v>0</v>
          </cell>
          <cell r="V1193">
            <v>0</v>
          </cell>
          <cell r="W1193">
            <v>0</v>
          </cell>
          <cell r="Y1193">
            <v>0</v>
          </cell>
          <cell r="AA1193">
            <v>0</v>
          </cell>
          <cell r="AJ1193">
            <v>0</v>
          </cell>
          <cell r="AN1193">
            <v>0</v>
          </cell>
          <cell r="AR1193">
            <v>0</v>
          </cell>
          <cell r="AV1193">
            <v>0</v>
          </cell>
          <cell r="AZ1193">
            <v>0</v>
          </cell>
        </row>
        <row r="1194">
          <cell r="Q1194">
            <v>-9967120</v>
          </cell>
          <cell r="S1194">
            <v>-9273694.8200000003</v>
          </cell>
          <cell r="U1194">
            <v>-9667142.1999999993</v>
          </cell>
          <cell r="V1194">
            <v>-9910414.1699999999</v>
          </cell>
          <cell r="W1194">
            <v>-8802206.6099999994</v>
          </cell>
          <cell r="Y1194">
            <v>-9119672.4100000001</v>
          </cell>
          <cell r="AA1194">
            <v>-9235749.0199999996</v>
          </cell>
          <cell r="AJ1194">
            <v>-9229402.8145833332</v>
          </cell>
          <cell r="AN1194">
            <v>-9386309.5666666664</v>
          </cell>
          <cell r="AR1194">
            <v>-9475993.0791666675</v>
          </cell>
          <cell r="AV1194">
            <v>-9358794.6695833318</v>
          </cell>
          <cell r="AZ1194">
            <v>-9569417.0291666668</v>
          </cell>
        </row>
        <row r="1195">
          <cell r="Q1195">
            <v>-781000</v>
          </cell>
          <cell r="S1195">
            <v>-781000</v>
          </cell>
          <cell r="U1195">
            <v>-781000</v>
          </cell>
          <cell r="V1195">
            <v>-781000</v>
          </cell>
          <cell r="W1195">
            <v>-781000</v>
          </cell>
          <cell r="Y1195">
            <v>-781000</v>
          </cell>
          <cell r="AA1195">
            <v>-781000</v>
          </cell>
          <cell r="AJ1195">
            <v>-587770.25</v>
          </cell>
          <cell r="AN1195">
            <v>-781000</v>
          </cell>
          <cell r="AR1195">
            <v>-781000</v>
          </cell>
          <cell r="AV1195">
            <v>-781000</v>
          </cell>
          <cell r="AZ1195">
            <v>-781000</v>
          </cell>
        </row>
        <row r="1196">
          <cell r="Q1196">
            <v>-84404066.700000003</v>
          </cell>
          <cell r="S1196">
            <v>-48046971.759999998</v>
          </cell>
          <cell r="U1196">
            <v>-34796762.18</v>
          </cell>
          <cell r="V1196">
            <v>-28355676.48</v>
          </cell>
          <cell r="W1196">
            <v>-26914454.66</v>
          </cell>
          <cell r="Y1196">
            <v>-32305510.809999999</v>
          </cell>
          <cell r="AA1196">
            <v>-38483013.869999997</v>
          </cell>
          <cell r="AJ1196">
            <v>-81579689.648750007</v>
          </cell>
          <cell r="AN1196">
            <v>-69183702.806666657</v>
          </cell>
          <cell r="AR1196">
            <v>-48671418.905416667</v>
          </cell>
          <cell r="AV1196">
            <v>-43081308.452499993</v>
          </cell>
          <cell r="AZ1196">
            <v>-45425589.578749992</v>
          </cell>
        </row>
        <row r="1197">
          <cell r="Q1197">
            <v>0</v>
          </cell>
          <cell r="S1197">
            <v>0</v>
          </cell>
          <cell r="U1197">
            <v>0</v>
          </cell>
          <cell r="V1197">
            <v>0</v>
          </cell>
          <cell r="W1197">
            <v>0</v>
          </cell>
          <cell r="Y1197">
            <v>0</v>
          </cell>
          <cell r="AA1197">
            <v>0</v>
          </cell>
          <cell r="AJ1197">
            <v>0</v>
          </cell>
          <cell r="AN1197">
            <v>0</v>
          </cell>
          <cell r="AR1197">
            <v>0</v>
          </cell>
          <cell r="AV1197">
            <v>0</v>
          </cell>
          <cell r="AZ1197">
            <v>0</v>
          </cell>
        </row>
        <row r="1198">
          <cell r="Q1198">
            <v>-448562.49</v>
          </cell>
          <cell r="S1198">
            <v>-46701.27</v>
          </cell>
          <cell r="U1198">
            <v>-44488.14</v>
          </cell>
          <cell r="V1198">
            <v>-40255.01</v>
          </cell>
          <cell r="W1198">
            <v>-40255.01</v>
          </cell>
          <cell r="Y1198">
            <v>-40255.01</v>
          </cell>
          <cell r="AA1198">
            <v>-40255.01</v>
          </cell>
          <cell r="AJ1198">
            <v>-18690.103749999998</v>
          </cell>
          <cell r="AN1198">
            <v>-52728.773333333324</v>
          </cell>
          <cell r="AR1198">
            <v>-66323.490416666667</v>
          </cell>
          <cell r="AV1198">
            <v>-59904.357500000006</v>
          </cell>
          <cell r="AZ1198">
            <v>-27455.466666666664</v>
          </cell>
        </row>
        <row r="1199">
          <cell r="Q1199">
            <v>-61558.64</v>
          </cell>
          <cell r="S1199">
            <v>0</v>
          </cell>
          <cell r="U1199">
            <v>0</v>
          </cell>
          <cell r="V1199">
            <v>0</v>
          </cell>
          <cell r="W1199">
            <v>0</v>
          </cell>
          <cell r="Y1199">
            <v>0</v>
          </cell>
          <cell r="AA1199">
            <v>0</v>
          </cell>
          <cell r="AJ1199">
            <v>-2564.9433333333332</v>
          </cell>
          <cell r="AN1199">
            <v>-5129.8866666666663</v>
          </cell>
          <cell r="AR1199">
            <v>-5129.8866666666663</v>
          </cell>
          <cell r="AV1199">
            <v>-2564.9433333333332</v>
          </cell>
          <cell r="AZ1199">
            <v>0</v>
          </cell>
        </row>
        <row r="1200">
          <cell r="Q1200">
            <v>-1945133.78</v>
          </cell>
          <cell r="S1200">
            <v>-832230.19</v>
          </cell>
          <cell r="U1200">
            <v>-832230.19</v>
          </cell>
          <cell r="V1200">
            <v>0</v>
          </cell>
          <cell r="W1200">
            <v>0</v>
          </cell>
          <cell r="Y1200">
            <v>0</v>
          </cell>
          <cell r="AA1200">
            <v>0</v>
          </cell>
          <cell r="AJ1200">
            <v>-81047.24083333333</v>
          </cell>
          <cell r="AN1200">
            <v>-404828.2870833333</v>
          </cell>
          <cell r="AR1200">
            <v>-439504.54499999993</v>
          </cell>
          <cell r="AV1200">
            <v>-358457.30416666664</v>
          </cell>
          <cell r="AZ1200">
            <v>-34676.257916666662</v>
          </cell>
        </row>
        <row r="1201">
          <cell r="Q1201">
            <v>-390</v>
          </cell>
          <cell r="S1201">
            <v>110.66</v>
          </cell>
          <cell r="U1201">
            <v>0</v>
          </cell>
          <cell r="V1201">
            <v>-240.86</v>
          </cell>
          <cell r="W1201">
            <v>-271.29000000000002</v>
          </cell>
          <cell r="Y1201">
            <v>0</v>
          </cell>
          <cell r="AA1201">
            <v>0</v>
          </cell>
          <cell r="AJ1201">
            <v>-171.74125000000001</v>
          </cell>
          <cell r="AN1201">
            <v>-134.18458333333334</v>
          </cell>
          <cell r="AR1201">
            <v>-102.15750000000001</v>
          </cell>
          <cell r="AV1201">
            <v>-83.711666666666659</v>
          </cell>
          <cell r="AZ1201">
            <v>-75.438333333333347</v>
          </cell>
        </row>
        <row r="1202">
          <cell r="Q1202">
            <v>-4868.8999999999996</v>
          </cell>
          <cell r="S1202">
            <v>0</v>
          </cell>
          <cell r="U1202">
            <v>0</v>
          </cell>
          <cell r="V1202">
            <v>-4174.91</v>
          </cell>
          <cell r="W1202">
            <v>-4163.91</v>
          </cell>
          <cell r="Y1202">
            <v>0</v>
          </cell>
          <cell r="AA1202">
            <v>0</v>
          </cell>
          <cell r="AJ1202">
            <v>-2734.9787500000002</v>
          </cell>
          <cell r="AN1202">
            <v>-1757.6125</v>
          </cell>
          <cell r="AR1202">
            <v>-1488.9458333333332</v>
          </cell>
          <cell r="AV1202">
            <v>-1267.0133333333333</v>
          </cell>
          <cell r="AZ1202">
            <v>-1065.8091666666667</v>
          </cell>
        </row>
        <row r="1203">
          <cell r="Q1203">
            <v>0</v>
          </cell>
          <cell r="S1203">
            <v>0</v>
          </cell>
          <cell r="U1203">
            <v>0</v>
          </cell>
          <cell r="V1203">
            <v>0</v>
          </cell>
          <cell r="W1203">
            <v>0</v>
          </cell>
          <cell r="Y1203">
            <v>0</v>
          </cell>
          <cell r="AA1203">
            <v>0</v>
          </cell>
          <cell r="AJ1203">
            <v>0</v>
          </cell>
          <cell r="AN1203">
            <v>0</v>
          </cell>
          <cell r="AR1203">
            <v>0</v>
          </cell>
          <cell r="AV1203">
            <v>0</v>
          </cell>
          <cell r="AZ1203">
            <v>0</v>
          </cell>
        </row>
        <row r="1204">
          <cell r="Q1204">
            <v>0</v>
          </cell>
          <cell r="S1204">
            <v>0</v>
          </cell>
          <cell r="U1204">
            <v>0</v>
          </cell>
          <cell r="V1204">
            <v>0</v>
          </cell>
          <cell r="W1204">
            <v>0</v>
          </cell>
          <cell r="Y1204">
            <v>0</v>
          </cell>
          <cell r="AA1204">
            <v>0</v>
          </cell>
          <cell r="AJ1204">
            <v>0</v>
          </cell>
          <cell r="AN1204">
            <v>0</v>
          </cell>
          <cell r="AR1204">
            <v>0</v>
          </cell>
          <cell r="AV1204">
            <v>0</v>
          </cell>
          <cell r="AZ1204">
            <v>0</v>
          </cell>
        </row>
        <row r="1205">
          <cell r="Q1205">
            <v>0</v>
          </cell>
          <cell r="S1205">
            <v>0</v>
          </cell>
          <cell r="U1205">
            <v>0</v>
          </cell>
          <cell r="V1205">
            <v>0</v>
          </cell>
          <cell r="W1205">
            <v>0</v>
          </cell>
          <cell r="Y1205">
            <v>0</v>
          </cell>
          <cell r="AA1205">
            <v>0</v>
          </cell>
          <cell r="AJ1205">
            <v>-33540.833333333336</v>
          </cell>
          <cell r="AN1205">
            <v>0</v>
          </cell>
          <cell r="AR1205">
            <v>0</v>
          </cell>
          <cell r="AV1205">
            <v>0</v>
          </cell>
          <cell r="AZ1205">
            <v>0</v>
          </cell>
        </row>
        <row r="1206">
          <cell r="Q1206">
            <v>0</v>
          </cell>
          <cell r="S1206">
            <v>0</v>
          </cell>
          <cell r="U1206">
            <v>0</v>
          </cell>
          <cell r="V1206">
            <v>0</v>
          </cell>
          <cell r="W1206">
            <v>0</v>
          </cell>
          <cell r="Y1206">
            <v>0</v>
          </cell>
          <cell r="AA1206">
            <v>0</v>
          </cell>
          <cell r="AJ1206">
            <v>0</v>
          </cell>
          <cell r="AN1206">
            <v>0</v>
          </cell>
          <cell r="AR1206">
            <v>0</v>
          </cell>
          <cell r="AV1206">
            <v>0</v>
          </cell>
          <cell r="AZ1206">
            <v>0</v>
          </cell>
        </row>
        <row r="1207">
          <cell r="Q1207">
            <v>-928471</v>
          </cell>
          <cell r="S1207">
            <v>-919009.69</v>
          </cell>
          <cell r="U1207">
            <v>-365999.94</v>
          </cell>
          <cell r="V1207">
            <v>-365999.94</v>
          </cell>
          <cell r="W1207">
            <v>-365999.94</v>
          </cell>
          <cell r="Y1207">
            <v>-365999.94</v>
          </cell>
          <cell r="AA1207">
            <v>-365999.94</v>
          </cell>
          <cell r="AJ1207">
            <v>-859962.375</v>
          </cell>
          <cell r="AN1207">
            <v>-765022.04999999993</v>
          </cell>
          <cell r="AR1207">
            <v>-646447.03000000014</v>
          </cell>
          <cell r="AV1207">
            <v>-482392.96833333332</v>
          </cell>
          <cell r="AZ1207">
            <v>-365999.94</v>
          </cell>
        </row>
        <row r="1208">
          <cell r="Q1208">
            <v>0</v>
          </cell>
          <cell r="S1208">
            <v>0</v>
          </cell>
          <cell r="U1208">
            <v>0</v>
          </cell>
          <cell r="V1208">
            <v>0</v>
          </cell>
          <cell r="W1208">
            <v>0</v>
          </cell>
          <cell r="Y1208">
            <v>0</v>
          </cell>
          <cell r="AA1208">
            <v>0</v>
          </cell>
          <cell r="AJ1208">
            <v>0</v>
          </cell>
          <cell r="AN1208">
            <v>0</v>
          </cell>
          <cell r="AR1208">
            <v>0</v>
          </cell>
          <cell r="AV1208">
            <v>0</v>
          </cell>
          <cell r="AZ1208">
            <v>0</v>
          </cell>
        </row>
        <row r="1209">
          <cell r="Q1209">
            <v>0</v>
          </cell>
          <cell r="S1209">
            <v>0</v>
          </cell>
          <cell r="U1209">
            <v>0</v>
          </cell>
          <cell r="V1209">
            <v>0</v>
          </cell>
          <cell r="W1209">
            <v>0</v>
          </cell>
          <cell r="Y1209">
            <v>0</v>
          </cell>
          <cell r="AA1209">
            <v>0</v>
          </cell>
          <cell r="AJ1209">
            <v>0</v>
          </cell>
          <cell r="AN1209">
            <v>0</v>
          </cell>
          <cell r="AR1209">
            <v>0</v>
          </cell>
          <cell r="AV1209">
            <v>0</v>
          </cell>
          <cell r="AZ1209">
            <v>0</v>
          </cell>
        </row>
        <row r="1210">
          <cell r="Q1210">
            <v>-9266734.0099999998</v>
          </cell>
          <cell r="S1210">
            <v>-8811617.6300000008</v>
          </cell>
          <cell r="U1210">
            <v>-10695226.029999999</v>
          </cell>
          <cell r="V1210">
            <v>-11154543.880000001</v>
          </cell>
          <cell r="W1210">
            <v>-10463837.34</v>
          </cell>
          <cell r="Y1210">
            <v>-9682253.9199999999</v>
          </cell>
          <cell r="AA1210">
            <v>-11007189.58</v>
          </cell>
          <cell r="AJ1210">
            <v>-8119877.9887499996</v>
          </cell>
          <cell r="AN1210">
            <v>-8858932.8983333334</v>
          </cell>
          <cell r="AR1210">
            <v>-9462708.9279166665</v>
          </cell>
          <cell r="AV1210">
            <v>-9913614.4587500002</v>
          </cell>
          <cell r="AZ1210">
            <v>-10003417.957083333</v>
          </cell>
        </row>
        <row r="1211">
          <cell r="Q1211">
            <v>-17587000.539999999</v>
          </cell>
          <cell r="S1211">
            <v>-18941932.789999999</v>
          </cell>
          <cell r="U1211">
            <v>-2910350.09</v>
          </cell>
          <cell r="V1211">
            <v>-3671100.1</v>
          </cell>
          <cell r="W1211">
            <v>-5191440.7</v>
          </cell>
          <cell r="Y1211">
            <v>-6683184.0300000003</v>
          </cell>
          <cell r="AA1211">
            <v>-9802887.0600000005</v>
          </cell>
          <cell r="AJ1211">
            <v>-12378105.711666666</v>
          </cell>
          <cell r="AN1211">
            <v>-12594632.802499996</v>
          </cell>
          <cell r="AR1211">
            <v>-11000802.322916666</v>
          </cell>
          <cell r="AV1211">
            <v>-8988056.6812500004</v>
          </cell>
          <cell r="AZ1211">
            <v>-7885065.2404166674</v>
          </cell>
        </row>
        <row r="1212">
          <cell r="Q1212">
            <v>-67426204.189999998</v>
          </cell>
          <cell r="S1212">
            <v>-54081058.539999999</v>
          </cell>
          <cell r="U1212">
            <v>-44061621</v>
          </cell>
          <cell r="V1212">
            <v>-45643562.700000003</v>
          </cell>
          <cell r="W1212">
            <v>-38816954.140000001</v>
          </cell>
          <cell r="Y1212">
            <v>-36882113.329999998</v>
          </cell>
          <cell r="AA1212">
            <v>-47582754.460000001</v>
          </cell>
          <cell r="AJ1212">
            <v>-35546664.664166659</v>
          </cell>
          <cell r="AN1212">
            <v>-38983051.1325</v>
          </cell>
          <cell r="AR1212">
            <v>-48154788.806249999</v>
          </cell>
          <cell r="AV1212">
            <v>-47249460.987916656</v>
          </cell>
          <cell r="AZ1212">
            <v>-44986519.522083335</v>
          </cell>
        </row>
        <row r="1213">
          <cell r="Q1213">
            <v>0</v>
          </cell>
          <cell r="S1213">
            <v>0</v>
          </cell>
          <cell r="U1213">
            <v>0</v>
          </cell>
          <cell r="V1213">
            <v>0</v>
          </cell>
          <cell r="W1213">
            <v>0</v>
          </cell>
          <cell r="Y1213">
            <v>0</v>
          </cell>
          <cell r="AA1213">
            <v>0</v>
          </cell>
          <cell r="AJ1213">
            <v>0</v>
          </cell>
          <cell r="AN1213">
            <v>0</v>
          </cell>
          <cell r="AR1213">
            <v>0</v>
          </cell>
          <cell r="AV1213">
            <v>0</v>
          </cell>
          <cell r="AZ1213">
            <v>0</v>
          </cell>
        </row>
        <row r="1214">
          <cell r="Q1214">
            <v>0</v>
          </cell>
          <cell r="S1214">
            <v>0</v>
          </cell>
          <cell r="U1214">
            <v>0</v>
          </cell>
          <cell r="V1214">
            <v>0</v>
          </cell>
          <cell r="W1214">
            <v>0</v>
          </cell>
          <cell r="Y1214">
            <v>0</v>
          </cell>
          <cell r="AA1214">
            <v>0</v>
          </cell>
          <cell r="AJ1214">
            <v>0</v>
          </cell>
          <cell r="AN1214">
            <v>0</v>
          </cell>
          <cell r="AR1214">
            <v>0</v>
          </cell>
          <cell r="AV1214">
            <v>0</v>
          </cell>
          <cell r="AZ1214">
            <v>0</v>
          </cell>
        </row>
        <row r="1215">
          <cell r="Q1215">
            <v>0</v>
          </cell>
          <cell r="S1215">
            <v>0</v>
          </cell>
          <cell r="U1215">
            <v>0</v>
          </cell>
          <cell r="V1215">
            <v>0</v>
          </cell>
          <cell r="W1215">
            <v>0</v>
          </cell>
          <cell r="Y1215">
            <v>0</v>
          </cell>
          <cell r="AA1215">
            <v>0</v>
          </cell>
          <cell r="AJ1215">
            <v>0</v>
          </cell>
          <cell r="AN1215">
            <v>0</v>
          </cell>
          <cell r="AR1215">
            <v>0</v>
          </cell>
          <cell r="AV1215">
            <v>0</v>
          </cell>
          <cell r="AZ1215">
            <v>0</v>
          </cell>
        </row>
        <row r="1216">
          <cell r="Q1216">
            <v>0</v>
          </cell>
          <cell r="S1216">
            <v>0</v>
          </cell>
          <cell r="U1216">
            <v>0</v>
          </cell>
          <cell r="V1216">
            <v>0</v>
          </cell>
          <cell r="W1216">
            <v>0</v>
          </cell>
          <cell r="Y1216">
            <v>0</v>
          </cell>
          <cell r="AA1216">
            <v>0</v>
          </cell>
          <cell r="AJ1216">
            <v>0</v>
          </cell>
          <cell r="AN1216">
            <v>0</v>
          </cell>
          <cell r="AR1216">
            <v>0</v>
          </cell>
          <cell r="AV1216">
            <v>0</v>
          </cell>
          <cell r="AZ1216">
            <v>0</v>
          </cell>
        </row>
        <row r="1217">
          <cell r="Q1217">
            <v>0</v>
          </cell>
          <cell r="S1217">
            <v>0</v>
          </cell>
          <cell r="U1217">
            <v>0</v>
          </cell>
          <cell r="V1217">
            <v>0</v>
          </cell>
          <cell r="W1217">
            <v>0</v>
          </cell>
          <cell r="Y1217">
            <v>0</v>
          </cell>
          <cell r="AA1217">
            <v>0</v>
          </cell>
          <cell r="AJ1217">
            <v>0</v>
          </cell>
          <cell r="AN1217">
            <v>0</v>
          </cell>
          <cell r="AR1217">
            <v>0</v>
          </cell>
          <cell r="AV1217">
            <v>0</v>
          </cell>
          <cell r="AZ1217">
            <v>0</v>
          </cell>
        </row>
        <row r="1218">
          <cell r="Q1218">
            <v>0</v>
          </cell>
          <cell r="S1218">
            <v>0</v>
          </cell>
          <cell r="U1218">
            <v>0</v>
          </cell>
          <cell r="V1218">
            <v>0</v>
          </cell>
          <cell r="W1218">
            <v>0</v>
          </cell>
          <cell r="Y1218">
            <v>0</v>
          </cell>
          <cell r="AA1218">
            <v>0</v>
          </cell>
          <cell r="AJ1218">
            <v>0</v>
          </cell>
          <cell r="AN1218">
            <v>0</v>
          </cell>
          <cell r="AR1218">
            <v>0</v>
          </cell>
          <cell r="AV1218">
            <v>0</v>
          </cell>
          <cell r="AZ1218">
            <v>0</v>
          </cell>
        </row>
        <row r="1219">
          <cell r="Q1219">
            <v>0</v>
          </cell>
          <cell r="S1219">
            <v>0</v>
          </cell>
          <cell r="U1219">
            <v>0</v>
          </cell>
          <cell r="V1219">
            <v>0</v>
          </cell>
          <cell r="W1219">
            <v>0</v>
          </cell>
          <cell r="Y1219">
            <v>0</v>
          </cell>
          <cell r="AA1219">
            <v>0</v>
          </cell>
          <cell r="AJ1219">
            <v>0</v>
          </cell>
          <cell r="AN1219">
            <v>0</v>
          </cell>
          <cell r="AR1219">
            <v>0</v>
          </cell>
          <cell r="AV1219">
            <v>0</v>
          </cell>
          <cell r="AZ1219">
            <v>0</v>
          </cell>
        </row>
        <row r="1220">
          <cell r="Q1220">
            <v>0</v>
          </cell>
          <cell r="S1220">
            <v>0</v>
          </cell>
          <cell r="U1220">
            <v>0</v>
          </cell>
          <cell r="V1220">
            <v>0</v>
          </cell>
          <cell r="W1220">
            <v>0</v>
          </cell>
          <cell r="Y1220">
            <v>0</v>
          </cell>
          <cell r="AA1220">
            <v>0</v>
          </cell>
          <cell r="AJ1220">
            <v>0</v>
          </cell>
          <cell r="AN1220">
            <v>0</v>
          </cell>
          <cell r="AR1220">
            <v>0</v>
          </cell>
          <cell r="AV1220">
            <v>0</v>
          </cell>
          <cell r="AZ1220">
            <v>0</v>
          </cell>
        </row>
        <row r="1221">
          <cell r="Q1221">
            <v>-4552623.4400000004</v>
          </cell>
          <cell r="S1221">
            <v>-4742380.04</v>
          </cell>
          <cell r="U1221">
            <v>-5383278.6600000001</v>
          </cell>
          <cell r="V1221">
            <v>-4123804.01</v>
          </cell>
          <cell r="W1221">
            <v>-4534105.16</v>
          </cell>
          <cell r="Y1221">
            <v>-5210938.2699999996</v>
          </cell>
          <cell r="AA1221">
            <v>-6015880.0999999996</v>
          </cell>
          <cell r="AJ1221">
            <v>-4425976.9316666666</v>
          </cell>
          <cell r="AN1221">
            <v>-4705091.3045833325</v>
          </cell>
          <cell r="AR1221">
            <v>-4809368.8737500003</v>
          </cell>
          <cell r="AV1221">
            <v>-5027265.6270833332</v>
          </cell>
          <cell r="AZ1221">
            <v>-5136838.7050000001</v>
          </cell>
        </row>
        <row r="1222">
          <cell r="Q1222">
            <v>-638561.87</v>
          </cell>
          <cell r="S1222">
            <v>-997841.49</v>
          </cell>
          <cell r="U1222">
            <v>-1899875.97</v>
          </cell>
          <cell r="V1222">
            <v>0</v>
          </cell>
          <cell r="W1222">
            <v>-378789.06</v>
          </cell>
          <cell r="Y1222">
            <v>-1487766.48</v>
          </cell>
          <cell r="AA1222">
            <v>-2623619.73</v>
          </cell>
          <cell r="AJ1222">
            <v>-1085034.1958333333</v>
          </cell>
          <cell r="AN1222">
            <v>-1187069.3025</v>
          </cell>
          <cell r="AR1222">
            <v>-1052150.0737500002</v>
          </cell>
          <cell r="AV1222">
            <v>-1143349.6933333334</v>
          </cell>
          <cell r="AZ1222">
            <v>-1255942.9629166666</v>
          </cell>
        </row>
        <row r="1223">
          <cell r="Q1223">
            <v>0</v>
          </cell>
          <cell r="S1223">
            <v>0</v>
          </cell>
          <cell r="U1223">
            <v>0</v>
          </cell>
          <cell r="V1223">
            <v>0</v>
          </cell>
          <cell r="W1223">
            <v>0</v>
          </cell>
          <cell r="Y1223">
            <v>0</v>
          </cell>
          <cell r="AA1223">
            <v>0</v>
          </cell>
          <cell r="AJ1223">
            <v>0</v>
          </cell>
          <cell r="AN1223">
            <v>0</v>
          </cell>
          <cell r="AR1223">
            <v>0</v>
          </cell>
          <cell r="AV1223">
            <v>0</v>
          </cell>
          <cell r="AZ1223">
            <v>0</v>
          </cell>
        </row>
        <row r="1224">
          <cell r="Q1224">
            <v>0</v>
          </cell>
          <cell r="S1224">
            <v>0</v>
          </cell>
          <cell r="U1224">
            <v>0</v>
          </cell>
          <cell r="V1224">
            <v>0</v>
          </cell>
          <cell r="W1224">
            <v>0</v>
          </cell>
          <cell r="Y1224">
            <v>0</v>
          </cell>
          <cell r="AA1224">
            <v>0</v>
          </cell>
          <cell r="AJ1224">
            <v>0</v>
          </cell>
          <cell r="AN1224">
            <v>0</v>
          </cell>
          <cell r="AR1224">
            <v>0</v>
          </cell>
          <cell r="AV1224">
            <v>-0.375</v>
          </cell>
          <cell r="AZ1224">
            <v>-0.75</v>
          </cell>
        </row>
        <row r="1225">
          <cell r="Q1225">
            <v>-150877.4</v>
          </cell>
          <cell r="S1225">
            <v>-85.32</v>
          </cell>
          <cell r="U1225">
            <v>-127.72</v>
          </cell>
          <cell r="V1225">
            <v>-140498.04</v>
          </cell>
          <cell r="W1225">
            <v>-141219.9</v>
          </cell>
          <cell r="Y1225">
            <v>3742.38</v>
          </cell>
          <cell r="AA1225">
            <v>1085.1400000000001</v>
          </cell>
          <cell r="AJ1225">
            <v>-36705.42833333333</v>
          </cell>
          <cell r="AN1225">
            <v>-35106.421249999999</v>
          </cell>
          <cell r="AR1225">
            <v>-46903.480833333342</v>
          </cell>
          <cell r="AV1225">
            <v>-41658.121250000004</v>
          </cell>
          <cell r="AZ1225">
            <v>-35596.457083333335</v>
          </cell>
        </row>
        <row r="1226">
          <cell r="Q1226">
            <v>0</v>
          </cell>
          <cell r="S1226">
            <v>0</v>
          </cell>
          <cell r="U1226">
            <v>0</v>
          </cell>
          <cell r="V1226">
            <v>0</v>
          </cell>
          <cell r="W1226">
            <v>0</v>
          </cell>
          <cell r="Y1226">
            <v>0</v>
          </cell>
          <cell r="AA1226">
            <v>0</v>
          </cell>
          <cell r="AJ1226">
            <v>0</v>
          </cell>
          <cell r="AN1226">
            <v>0</v>
          </cell>
          <cell r="AR1226">
            <v>0</v>
          </cell>
          <cell r="AV1226">
            <v>0</v>
          </cell>
          <cell r="AZ1226">
            <v>0</v>
          </cell>
        </row>
        <row r="1227">
          <cell r="Q1227">
            <v>-7813.52</v>
          </cell>
          <cell r="S1227">
            <v>728908.01</v>
          </cell>
          <cell r="U1227">
            <v>2481.0100000000002</v>
          </cell>
          <cell r="V1227">
            <v>-5137.49</v>
          </cell>
          <cell r="W1227">
            <v>738652.01</v>
          </cell>
          <cell r="Y1227">
            <v>-7999.99</v>
          </cell>
          <cell r="AA1227">
            <v>-10904.99</v>
          </cell>
          <cell r="AJ1227">
            <v>135467.78708333333</v>
          </cell>
          <cell r="AN1227">
            <v>145151.39583333334</v>
          </cell>
          <cell r="AR1227">
            <v>126979.75666666665</v>
          </cell>
          <cell r="AV1227">
            <v>180577.49125000005</v>
          </cell>
          <cell r="AZ1227">
            <v>230019.01249999998</v>
          </cell>
        </row>
        <row r="1228">
          <cell r="Q1228">
            <v>640.58000000000004</v>
          </cell>
          <cell r="S1228">
            <v>323197.21999999997</v>
          </cell>
          <cell r="U1228">
            <v>120426.22</v>
          </cell>
          <cell r="V1228">
            <v>324824.42</v>
          </cell>
          <cell r="W1228">
            <v>328281.46999999997</v>
          </cell>
          <cell r="Y1228">
            <v>1343.83</v>
          </cell>
          <cell r="AA1228">
            <v>-1988.26</v>
          </cell>
          <cell r="AJ1228">
            <v>34514.499166666668</v>
          </cell>
          <cell r="AN1228">
            <v>73914.641666666663</v>
          </cell>
          <cell r="AR1228">
            <v>112397.8925</v>
          </cell>
          <cell r="AV1228">
            <v>145674.59624999997</v>
          </cell>
          <cell r="AZ1228">
            <v>124794.28541666665</v>
          </cell>
        </row>
        <row r="1229">
          <cell r="Q1229">
            <v>11067.34</v>
          </cell>
          <cell r="S1229">
            <v>144170.89000000001</v>
          </cell>
          <cell r="U1229">
            <v>7820.23</v>
          </cell>
          <cell r="V1229">
            <v>151548.29</v>
          </cell>
          <cell r="W1229">
            <v>154195.89000000001</v>
          </cell>
          <cell r="Y1229">
            <v>157270.73000000001</v>
          </cell>
          <cell r="AA1229">
            <v>20101.830000000002</v>
          </cell>
          <cell r="AJ1229">
            <v>45942.068333333329</v>
          </cell>
          <cell r="AN1229">
            <v>38799.789166666669</v>
          </cell>
          <cell r="AR1229">
            <v>54457.036250000005</v>
          </cell>
          <cell r="AV1229">
            <v>58738.299166666671</v>
          </cell>
          <cell r="AZ1229">
            <v>73431.543750000012</v>
          </cell>
        </row>
        <row r="1230">
          <cell r="Q1230">
            <v>-206.87</v>
          </cell>
          <cell r="S1230">
            <v>-403.1</v>
          </cell>
          <cell r="U1230">
            <v>10964.2</v>
          </cell>
          <cell r="V1230">
            <v>-608.71</v>
          </cell>
          <cell r="W1230">
            <v>11033.59</v>
          </cell>
          <cell r="Y1230">
            <v>-491.91</v>
          </cell>
          <cell r="AA1230">
            <v>11185.87</v>
          </cell>
          <cell r="AJ1230">
            <v>2187.3875000000003</v>
          </cell>
          <cell r="AN1230">
            <v>2641.4058333333337</v>
          </cell>
          <cell r="AR1230">
            <v>2191.2779166666664</v>
          </cell>
          <cell r="AV1230">
            <v>2410.4312500000001</v>
          </cell>
          <cell r="AZ1230">
            <v>4207.7237500000001</v>
          </cell>
        </row>
        <row r="1231">
          <cell r="Q1231">
            <v>-2685.12</v>
          </cell>
          <cell r="S1231">
            <v>68305.39</v>
          </cell>
          <cell r="U1231">
            <v>-8930.19</v>
          </cell>
          <cell r="V1231">
            <v>71032.210000000006</v>
          </cell>
          <cell r="W1231">
            <v>-5223.29</v>
          </cell>
          <cell r="Y1231">
            <v>73453.23</v>
          </cell>
          <cell r="AA1231">
            <v>73905.47</v>
          </cell>
          <cell r="AJ1231">
            <v>18682.079166666666</v>
          </cell>
          <cell r="AN1231">
            <v>12836.832916666668</v>
          </cell>
          <cell r="AR1231">
            <v>19169.288333333334</v>
          </cell>
          <cell r="AV1231">
            <v>33227.895833333328</v>
          </cell>
          <cell r="AZ1231">
            <v>50608.66333333333</v>
          </cell>
        </row>
        <row r="1232">
          <cell r="Q1232">
            <v>-11815.55</v>
          </cell>
          <cell r="S1232">
            <v>-11629.35</v>
          </cell>
          <cell r="U1232">
            <v>-11983.62</v>
          </cell>
          <cell r="V1232">
            <v>-11983.62</v>
          </cell>
          <cell r="W1232">
            <v>-12229.42</v>
          </cell>
          <cell r="Y1232">
            <v>-12316.42</v>
          </cell>
          <cell r="AA1232">
            <v>-12381.63</v>
          </cell>
          <cell r="AJ1232">
            <v>-11628.502916666666</v>
          </cell>
          <cell r="AN1232">
            <v>-11891.817083333333</v>
          </cell>
          <cell r="AR1232">
            <v>-11981.534166666665</v>
          </cell>
          <cell r="AV1232">
            <v>-12114.795833333335</v>
          </cell>
          <cell r="AZ1232">
            <v>-12276.553333333331</v>
          </cell>
        </row>
        <row r="1233">
          <cell r="Q1233">
            <v>-152384.01</v>
          </cell>
          <cell r="S1233">
            <v>0</v>
          </cell>
          <cell r="U1233">
            <v>0</v>
          </cell>
          <cell r="V1233">
            <v>0</v>
          </cell>
          <cell r="W1233">
            <v>0</v>
          </cell>
          <cell r="Y1233">
            <v>0</v>
          </cell>
          <cell r="AA1233">
            <v>0</v>
          </cell>
          <cell r="AJ1233">
            <v>-6349.3337500000007</v>
          </cell>
          <cell r="AN1233">
            <v>-12698.667500000001</v>
          </cell>
          <cell r="AR1233">
            <v>-12698.667500000001</v>
          </cell>
          <cell r="AV1233">
            <v>-6349.3337500000007</v>
          </cell>
          <cell r="AZ1233">
            <v>0</v>
          </cell>
        </row>
        <row r="1234">
          <cell r="U1234">
            <v>-948300</v>
          </cell>
          <cell r="V1234">
            <v>-1181658</v>
          </cell>
          <cell r="W1234">
            <v>-1477072.5</v>
          </cell>
          <cell r="Y1234">
            <v>-2067901.5</v>
          </cell>
          <cell r="AA1234">
            <v>-2658730.5</v>
          </cell>
          <cell r="AJ1234">
            <v>0</v>
          </cell>
          <cell r="AN1234">
            <v>-92195.833333333328</v>
          </cell>
          <cell r="AR1234">
            <v>-587139.02083333337</v>
          </cell>
          <cell r="AV1234">
            <v>-1473382.5208333333</v>
          </cell>
          <cell r="AZ1234">
            <v>-2218194.4375</v>
          </cell>
        </row>
        <row r="1235">
          <cell r="Q1235">
            <v>0</v>
          </cell>
          <cell r="S1235">
            <v>0</v>
          </cell>
          <cell r="U1235">
            <v>0</v>
          </cell>
          <cell r="V1235">
            <v>0</v>
          </cell>
          <cell r="W1235">
            <v>0</v>
          </cell>
          <cell r="Y1235">
            <v>0</v>
          </cell>
          <cell r="AA1235">
            <v>0</v>
          </cell>
          <cell r="AJ1235">
            <v>217.4666666666667</v>
          </cell>
          <cell r="AN1235">
            <v>3.1666666666666669E-2</v>
          </cell>
          <cell r="AR1235">
            <v>0</v>
          </cell>
          <cell r="AV1235">
            <v>0</v>
          </cell>
          <cell r="AZ1235">
            <v>107.20083333333334</v>
          </cell>
        </row>
        <row r="1236">
          <cell r="Q1236">
            <v>-25000</v>
          </cell>
          <cell r="S1236">
            <v>0</v>
          </cell>
          <cell r="U1236">
            <v>0</v>
          </cell>
          <cell r="V1236">
            <v>0</v>
          </cell>
          <cell r="W1236">
            <v>0</v>
          </cell>
          <cell r="Y1236">
            <v>0</v>
          </cell>
          <cell r="AA1236">
            <v>0</v>
          </cell>
          <cell r="AJ1236">
            <v>-58333.333333333336</v>
          </cell>
          <cell r="AN1236">
            <v>-17708.333333333332</v>
          </cell>
          <cell r="AR1236">
            <v>-9375</v>
          </cell>
          <cell r="AV1236">
            <v>-1041.6666666666667</v>
          </cell>
          <cell r="AZ1236">
            <v>0</v>
          </cell>
        </row>
        <row r="1237">
          <cell r="Q1237">
            <v>0</v>
          </cell>
          <cell r="S1237">
            <v>0</v>
          </cell>
          <cell r="U1237">
            <v>0</v>
          </cell>
          <cell r="V1237">
            <v>0</v>
          </cell>
          <cell r="W1237">
            <v>0</v>
          </cell>
          <cell r="Y1237">
            <v>0</v>
          </cell>
          <cell r="AA1237">
            <v>0</v>
          </cell>
          <cell r="AJ1237">
            <v>0</v>
          </cell>
          <cell r="AN1237">
            <v>0</v>
          </cell>
          <cell r="AR1237">
            <v>0</v>
          </cell>
          <cell r="AV1237">
            <v>0</v>
          </cell>
          <cell r="AZ1237">
            <v>0</v>
          </cell>
        </row>
        <row r="1238">
          <cell r="Q1238">
            <v>-38562846.57</v>
          </cell>
          <cell r="S1238">
            <v>-20269031.789999999</v>
          </cell>
          <cell r="U1238">
            <v>-17171832.870000001</v>
          </cell>
          <cell r="V1238">
            <v>-21930157.329999998</v>
          </cell>
          <cell r="W1238">
            <v>-21660765.329999998</v>
          </cell>
          <cell r="Y1238">
            <v>-32435906.010000002</v>
          </cell>
          <cell r="AA1238">
            <v>-26712093.75</v>
          </cell>
          <cell r="AJ1238">
            <v>-23057920.116249997</v>
          </cell>
          <cell r="AN1238">
            <v>-23147995.216249999</v>
          </cell>
          <cell r="AR1238">
            <v>-23208547.426666662</v>
          </cell>
          <cell r="AV1238">
            <v>-25647375.859166667</v>
          </cell>
          <cell r="AZ1238">
            <v>-26947044.120416675</v>
          </cell>
        </row>
        <row r="1239">
          <cell r="Q1239">
            <v>0</v>
          </cell>
          <cell r="S1239">
            <v>0</v>
          </cell>
          <cell r="U1239">
            <v>0</v>
          </cell>
          <cell r="V1239">
            <v>0</v>
          </cell>
          <cell r="W1239">
            <v>0</v>
          </cell>
          <cell r="Y1239">
            <v>0</v>
          </cell>
          <cell r="AA1239">
            <v>0</v>
          </cell>
          <cell r="AJ1239">
            <v>0</v>
          </cell>
          <cell r="AN1239">
            <v>0</v>
          </cell>
          <cell r="AR1239">
            <v>0</v>
          </cell>
          <cell r="AV1239">
            <v>0</v>
          </cell>
          <cell r="AZ1239">
            <v>0</v>
          </cell>
        </row>
        <row r="1240">
          <cell r="Q1240">
            <v>-4926118.8099999996</v>
          </cell>
          <cell r="S1240">
            <v>-8245337.7800000003</v>
          </cell>
          <cell r="U1240">
            <v>1204523.55</v>
          </cell>
          <cell r="V1240">
            <v>-117689.3</v>
          </cell>
          <cell r="W1240">
            <v>-5891569.79</v>
          </cell>
          <cell r="Y1240">
            <v>-2076770.98</v>
          </cell>
          <cell r="AA1240">
            <v>1171343.07</v>
          </cell>
          <cell r="AJ1240">
            <v>-14609206.312500002</v>
          </cell>
          <cell r="AN1240">
            <v>-15367896.429583335</v>
          </cell>
          <cell r="AR1240">
            <v>-4472586.8720833333</v>
          </cell>
          <cell r="AV1240">
            <v>-3362405.2174999998</v>
          </cell>
          <cell r="AZ1240">
            <v>-2713268.3091666666</v>
          </cell>
        </row>
        <row r="1241">
          <cell r="Q1241">
            <v>0</v>
          </cell>
          <cell r="S1241">
            <v>0</v>
          </cell>
          <cell r="U1241">
            <v>0</v>
          </cell>
          <cell r="V1241">
            <v>0</v>
          </cell>
          <cell r="W1241">
            <v>0</v>
          </cell>
          <cell r="Y1241">
            <v>0</v>
          </cell>
          <cell r="AA1241">
            <v>0</v>
          </cell>
          <cell r="AJ1241">
            <v>0</v>
          </cell>
          <cell r="AN1241">
            <v>0</v>
          </cell>
          <cell r="AR1241">
            <v>0</v>
          </cell>
          <cell r="AV1241">
            <v>0</v>
          </cell>
          <cell r="AZ1241">
            <v>0</v>
          </cell>
        </row>
        <row r="1242">
          <cell r="Q1242">
            <v>-107702.7</v>
          </cell>
          <cell r="S1242">
            <v>-46716.160000000003</v>
          </cell>
          <cell r="U1242">
            <v>-119374.04</v>
          </cell>
          <cell r="V1242">
            <v>-166036.9</v>
          </cell>
          <cell r="W1242">
            <v>-120070.93</v>
          </cell>
          <cell r="Y1242">
            <v>-116120.06</v>
          </cell>
          <cell r="AA1242">
            <v>-191203.64</v>
          </cell>
          <cell r="AJ1242">
            <v>-98781.977916666656</v>
          </cell>
          <cell r="AN1242">
            <v>-102434.03291666666</v>
          </cell>
          <cell r="AR1242">
            <v>-112665.34333333337</v>
          </cell>
          <cell r="AV1242">
            <v>-124913.98333333334</v>
          </cell>
          <cell r="AZ1242">
            <v>-137216.35708333334</v>
          </cell>
        </row>
        <row r="1243">
          <cell r="Q1243">
            <v>-117294.16</v>
          </cell>
          <cell r="S1243">
            <v>11423.54</v>
          </cell>
          <cell r="U1243">
            <v>16535.150000000001</v>
          </cell>
          <cell r="V1243">
            <v>17151.830000000002</v>
          </cell>
          <cell r="W1243">
            <v>11786.68</v>
          </cell>
          <cell r="Y1243">
            <v>-32970.29</v>
          </cell>
          <cell r="AA1243">
            <v>-69997.100000000006</v>
          </cell>
          <cell r="AJ1243">
            <v>-46409.30000000001</v>
          </cell>
          <cell r="AN1243">
            <v>-41390.602500000008</v>
          </cell>
          <cell r="AR1243">
            <v>-30655.531666666666</v>
          </cell>
          <cell r="AV1243">
            <v>-22485.362499999999</v>
          </cell>
          <cell r="AZ1243">
            <v>-20196.447916666668</v>
          </cell>
        </row>
        <row r="1244">
          <cell r="Q1244">
            <v>0</v>
          </cell>
          <cell r="S1244">
            <v>-56465.2</v>
          </cell>
          <cell r="U1244">
            <v>-16733.46</v>
          </cell>
          <cell r="V1244">
            <v>-16674.25</v>
          </cell>
          <cell r="W1244">
            <v>0</v>
          </cell>
          <cell r="Y1244">
            <v>0</v>
          </cell>
          <cell r="AA1244">
            <v>0</v>
          </cell>
          <cell r="AJ1244">
            <v>-20391.094166666666</v>
          </cell>
          <cell r="AN1244">
            <v>-19929.013333333336</v>
          </cell>
          <cell r="AR1244">
            <v>-16452.075833333332</v>
          </cell>
          <cell r="AV1244">
            <v>-21263.84375</v>
          </cell>
          <cell r="AZ1244">
            <v>-25512.537499999995</v>
          </cell>
        </row>
        <row r="1245">
          <cell r="Q1245">
            <v>-20</v>
          </cell>
          <cell r="S1245">
            <v>-10</v>
          </cell>
          <cell r="U1245">
            <v>0</v>
          </cell>
          <cell r="V1245">
            <v>-52.5</v>
          </cell>
          <cell r="W1245">
            <v>-2665.64</v>
          </cell>
          <cell r="Y1245">
            <v>0</v>
          </cell>
          <cell r="AA1245">
            <v>0</v>
          </cell>
          <cell r="AJ1245">
            <v>-2930.648333333334</v>
          </cell>
          <cell r="AN1245">
            <v>-354.37000000000006</v>
          </cell>
          <cell r="AR1245">
            <v>-391.57833333333332</v>
          </cell>
          <cell r="AV1245">
            <v>-228.17833333333331</v>
          </cell>
          <cell r="AZ1245">
            <v>-226.51166666666666</v>
          </cell>
        </row>
        <row r="1246">
          <cell r="Q1246">
            <v>-386688.87</v>
          </cell>
          <cell r="S1246">
            <v>-208.65</v>
          </cell>
          <cell r="U1246">
            <v>-201.37</v>
          </cell>
          <cell r="V1246">
            <v>-320263.03999999998</v>
          </cell>
          <cell r="W1246">
            <v>-319920.69</v>
          </cell>
          <cell r="Y1246">
            <v>3594.48</v>
          </cell>
          <cell r="AA1246">
            <v>4154.97</v>
          </cell>
          <cell r="AJ1246">
            <v>-80686.864166666666</v>
          </cell>
          <cell r="AN1246">
            <v>-83117.960416666683</v>
          </cell>
          <cell r="AR1246">
            <v>-109340.73125</v>
          </cell>
          <cell r="AV1246">
            <v>-95770.17</v>
          </cell>
          <cell r="AZ1246">
            <v>-79797.56458333334</v>
          </cell>
        </row>
        <row r="1247">
          <cell r="Q1247">
            <v>-22823.67</v>
          </cell>
          <cell r="S1247">
            <v>0</v>
          </cell>
          <cell r="U1247">
            <v>11.33</v>
          </cell>
          <cell r="V1247">
            <v>-25189.360000000001</v>
          </cell>
          <cell r="W1247">
            <v>-26949.31</v>
          </cell>
          <cell r="Y1247">
            <v>-50</v>
          </cell>
          <cell r="AA1247">
            <v>0</v>
          </cell>
          <cell r="AJ1247">
            <v>-4914.0583333333334</v>
          </cell>
          <cell r="AN1247">
            <v>-5265.7954166666668</v>
          </cell>
          <cell r="AR1247">
            <v>-8087.7112500000003</v>
          </cell>
          <cell r="AV1247">
            <v>-7978.8804166666669</v>
          </cell>
          <cell r="AZ1247">
            <v>-7028.36625</v>
          </cell>
        </row>
        <row r="1248">
          <cell r="Q1248">
            <v>0</v>
          </cell>
          <cell r="S1248">
            <v>0</v>
          </cell>
          <cell r="U1248">
            <v>0</v>
          </cell>
          <cell r="V1248">
            <v>0</v>
          </cell>
          <cell r="W1248">
            <v>0</v>
          </cell>
          <cell r="Y1248">
            <v>0</v>
          </cell>
          <cell r="AA1248">
            <v>0</v>
          </cell>
          <cell r="AJ1248">
            <v>0</v>
          </cell>
          <cell r="AN1248">
            <v>0</v>
          </cell>
          <cell r="AR1248">
            <v>0</v>
          </cell>
          <cell r="AV1248">
            <v>0</v>
          </cell>
          <cell r="AZ1248">
            <v>0</v>
          </cell>
        </row>
        <row r="1249">
          <cell r="Q1249">
            <v>0</v>
          </cell>
          <cell r="S1249">
            <v>0</v>
          </cell>
          <cell r="U1249">
            <v>0</v>
          </cell>
          <cell r="V1249">
            <v>0</v>
          </cell>
          <cell r="W1249">
            <v>0</v>
          </cell>
          <cell r="Y1249">
            <v>0</v>
          </cell>
          <cell r="AA1249">
            <v>0</v>
          </cell>
          <cell r="AJ1249">
            <v>0</v>
          </cell>
          <cell r="AN1249">
            <v>0</v>
          </cell>
          <cell r="AR1249">
            <v>0</v>
          </cell>
          <cell r="AV1249">
            <v>0</v>
          </cell>
          <cell r="AZ1249">
            <v>0</v>
          </cell>
        </row>
        <row r="1250">
          <cell r="Q1250">
            <v>10288.530000000001</v>
          </cell>
          <cell r="S1250">
            <v>11122.82</v>
          </cell>
          <cell r="U1250">
            <v>9009.6200000000008</v>
          </cell>
          <cell r="V1250">
            <v>9664.2199999999993</v>
          </cell>
          <cell r="W1250">
            <v>8292.66</v>
          </cell>
          <cell r="Y1250">
            <v>5970.75</v>
          </cell>
          <cell r="AA1250">
            <v>6959.97</v>
          </cell>
          <cell r="AJ1250">
            <v>13350.444583333336</v>
          </cell>
          <cell r="AN1250">
            <v>13260.166666666666</v>
          </cell>
          <cell r="AR1250">
            <v>9907.4125000000004</v>
          </cell>
          <cell r="AV1250">
            <v>8436.5658333333322</v>
          </cell>
          <cell r="AZ1250">
            <v>7670.2004166666666</v>
          </cell>
        </row>
        <row r="1251">
          <cell r="Q1251">
            <v>-11393.42</v>
          </cell>
          <cell r="S1251">
            <v>-6413.4</v>
          </cell>
          <cell r="U1251">
            <v>-3932.32</v>
          </cell>
          <cell r="V1251">
            <v>1898.72</v>
          </cell>
          <cell r="W1251">
            <v>-3051.87</v>
          </cell>
          <cell r="Y1251">
            <v>-7587.04</v>
          </cell>
          <cell r="AA1251">
            <v>-10152.459999999999</v>
          </cell>
          <cell r="AJ1251">
            <v>4196.8791666666666</v>
          </cell>
          <cell r="AN1251">
            <v>-718.12499999999966</v>
          </cell>
          <cell r="AR1251">
            <v>-2515.3441666666668</v>
          </cell>
          <cell r="AV1251">
            <v>-4654.7712499999998</v>
          </cell>
          <cell r="AZ1251">
            <v>-8191.065833333334</v>
          </cell>
        </row>
        <row r="1252">
          <cell r="Q1252">
            <v>-6659.44</v>
          </cell>
          <cell r="S1252">
            <v>-13031.87</v>
          </cell>
          <cell r="U1252">
            <v>-18449.5</v>
          </cell>
          <cell r="V1252">
            <v>-14485.75</v>
          </cell>
          <cell r="W1252">
            <v>-14392.19</v>
          </cell>
          <cell r="Y1252">
            <v>-23936.54</v>
          </cell>
          <cell r="AA1252">
            <v>-17623.11</v>
          </cell>
          <cell r="AJ1252">
            <v>-1878.3879166666666</v>
          </cell>
          <cell r="AN1252">
            <v>-5494.4279166666665</v>
          </cell>
          <cell r="AR1252">
            <v>-9527.0408333333326</v>
          </cell>
          <cell r="AV1252">
            <v>-10905.063749999999</v>
          </cell>
          <cell r="AZ1252">
            <v>-9695.6475000000009</v>
          </cell>
        </row>
        <row r="1253">
          <cell r="Q1253">
            <v>306649.09999999998</v>
          </cell>
          <cell r="S1253">
            <v>417834.86</v>
          </cell>
          <cell r="U1253">
            <v>0</v>
          </cell>
          <cell r="V1253">
            <v>0</v>
          </cell>
          <cell r="W1253">
            <v>261983.75</v>
          </cell>
          <cell r="Y1253">
            <v>225778.59</v>
          </cell>
          <cell r="AA1253">
            <v>40551.839999999997</v>
          </cell>
          <cell r="AJ1253">
            <v>136217.97833333336</v>
          </cell>
          <cell r="AN1253">
            <v>178926.10249999995</v>
          </cell>
          <cell r="AR1253">
            <v>170514.86874999999</v>
          </cell>
          <cell r="AV1253">
            <v>160944.98000000001</v>
          </cell>
          <cell r="AZ1253">
            <v>128803.32208333333</v>
          </cell>
        </row>
        <row r="1254">
          <cell r="Q1254">
            <v>-68.64</v>
          </cell>
          <cell r="S1254">
            <v>0</v>
          </cell>
          <cell r="U1254">
            <v>0</v>
          </cell>
          <cell r="V1254">
            <v>-475</v>
          </cell>
          <cell r="W1254">
            <v>-130</v>
          </cell>
          <cell r="Y1254">
            <v>0</v>
          </cell>
          <cell r="AA1254">
            <v>0</v>
          </cell>
          <cell r="AJ1254">
            <v>-144.13041666666669</v>
          </cell>
          <cell r="AN1254">
            <v>-30.38</v>
          </cell>
          <cell r="AR1254">
            <v>-62.69</v>
          </cell>
          <cell r="AV1254">
            <v>-63.276666666666671</v>
          </cell>
          <cell r="AZ1254">
            <v>-60.416666666666664</v>
          </cell>
        </row>
        <row r="1255">
          <cell r="Y1255">
            <v>0</v>
          </cell>
          <cell r="AA1255">
            <v>-4301.99</v>
          </cell>
          <cell r="AR1255">
            <v>0</v>
          </cell>
          <cell r="AV1255">
            <v>-873.72916666666663</v>
          </cell>
          <cell r="AZ1255">
            <v>-36.469166666666716</v>
          </cell>
        </row>
        <row r="1256">
          <cell r="Q1256">
            <v>432.65</v>
          </cell>
          <cell r="S1256">
            <v>12.2</v>
          </cell>
          <cell r="U1256">
            <v>422.58</v>
          </cell>
          <cell r="V1256">
            <v>0</v>
          </cell>
          <cell r="W1256">
            <v>410.02</v>
          </cell>
          <cell r="Y1256">
            <v>0</v>
          </cell>
          <cell r="AA1256">
            <v>396.62</v>
          </cell>
          <cell r="AJ1256">
            <v>-4949.9004166666664</v>
          </cell>
          <cell r="AN1256">
            <v>-2533.4924999999998</v>
          </cell>
          <cell r="AR1256">
            <v>-114.46083333333331</v>
          </cell>
          <cell r="AV1256">
            <v>206.24124999999995</v>
          </cell>
          <cell r="AZ1256">
            <v>296.69124999999997</v>
          </cell>
        </row>
        <row r="1257">
          <cell r="Q1257">
            <v>0</v>
          </cell>
          <cell r="S1257">
            <v>-48837.440000000002</v>
          </cell>
          <cell r="U1257">
            <v>-35.17</v>
          </cell>
          <cell r="V1257">
            <v>-31481.1</v>
          </cell>
          <cell r="W1257">
            <v>-135.69999999999999</v>
          </cell>
          <cell r="Y1257">
            <v>-85522.240000000005</v>
          </cell>
          <cell r="AA1257">
            <v>-43854.1</v>
          </cell>
          <cell r="AJ1257">
            <v>-64018.847916666673</v>
          </cell>
          <cell r="AN1257">
            <v>-33343.395833333336</v>
          </cell>
          <cell r="AR1257">
            <v>-26790.215416666673</v>
          </cell>
          <cell r="AV1257">
            <v>-30089.993333333332</v>
          </cell>
          <cell r="AZ1257">
            <v>-31608.79416666667</v>
          </cell>
        </row>
        <row r="1258">
          <cell r="Q1258">
            <v>-10010.58</v>
          </cell>
          <cell r="S1258">
            <v>1382894</v>
          </cell>
          <cell r="U1258">
            <v>-3833.71</v>
          </cell>
          <cell r="V1258">
            <v>1413406.66</v>
          </cell>
          <cell r="W1258">
            <v>1419713.5</v>
          </cell>
          <cell r="Y1258">
            <v>1441374.34</v>
          </cell>
          <cell r="AA1258">
            <v>-20374.349999999999</v>
          </cell>
          <cell r="AJ1258">
            <v>166268.65624999997</v>
          </cell>
          <cell r="AN1258">
            <v>182062.55708333335</v>
          </cell>
          <cell r="AR1258">
            <v>375659.99124999996</v>
          </cell>
          <cell r="AV1258">
            <v>585717.61708333332</v>
          </cell>
          <cell r="AZ1258">
            <v>588896.19416666683</v>
          </cell>
        </row>
        <row r="1259">
          <cell r="Q1259">
            <v>0</v>
          </cell>
          <cell r="S1259">
            <v>0</v>
          </cell>
          <cell r="U1259">
            <v>0</v>
          </cell>
          <cell r="V1259">
            <v>0</v>
          </cell>
          <cell r="W1259">
            <v>0</v>
          </cell>
          <cell r="Y1259">
            <v>0</v>
          </cell>
          <cell r="AA1259">
            <v>0</v>
          </cell>
          <cell r="AJ1259">
            <v>0</v>
          </cell>
          <cell r="AN1259">
            <v>0</v>
          </cell>
          <cell r="AR1259">
            <v>0</v>
          </cell>
          <cell r="AV1259">
            <v>0</v>
          </cell>
          <cell r="AZ1259">
            <v>0</v>
          </cell>
        </row>
        <row r="1260">
          <cell r="AV1260">
            <v>0</v>
          </cell>
          <cell r="AZ1260">
            <v>0</v>
          </cell>
        </row>
        <row r="1261">
          <cell r="Q1261">
            <v>0</v>
          </cell>
          <cell r="S1261">
            <v>0</v>
          </cell>
          <cell r="U1261">
            <v>0</v>
          </cell>
          <cell r="V1261">
            <v>0</v>
          </cell>
          <cell r="W1261">
            <v>0</v>
          </cell>
          <cell r="Y1261">
            <v>0</v>
          </cell>
          <cell r="AA1261">
            <v>0</v>
          </cell>
          <cell r="AJ1261">
            <v>0</v>
          </cell>
          <cell r="AN1261">
            <v>0</v>
          </cell>
          <cell r="AR1261">
            <v>0</v>
          </cell>
          <cell r="AV1261">
            <v>0</v>
          </cell>
          <cell r="AZ1261">
            <v>0</v>
          </cell>
        </row>
        <row r="1262">
          <cell r="Q1262">
            <v>-26053394.800000001</v>
          </cell>
          <cell r="S1262">
            <v>-19443295.609999999</v>
          </cell>
          <cell r="U1262">
            <v>-19443295.609999999</v>
          </cell>
          <cell r="V1262">
            <v>-24456762.609999999</v>
          </cell>
          <cell r="W1262">
            <v>-22851610.640000001</v>
          </cell>
          <cell r="Y1262">
            <v>-22897785.219999999</v>
          </cell>
          <cell r="AA1262">
            <v>-22897785.219999999</v>
          </cell>
          <cell r="AJ1262">
            <v>-25135076.23875</v>
          </cell>
          <cell r="AN1262">
            <v>-24255382.42708334</v>
          </cell>
          <cell r="AR1262">
            <v>-23400361.567500006</v>
          </cell>
          <cell r="AV1262">
            <v>-22527014.249166667</v>
          </cell>
          <cell r="AZ1262">
            <v>-22879915.053749997</v>
          </cell>
        </row>
        <row r="1263">
          <cell r="Q1263">
            <v>-2953683</v>
          </cell>
          <cell r="S1263">
            <v>-2953683</v>
          </cell>
          <cell r="U1263">
            <v>-3997623</v>
          </cell>
          <cell r="V1263">
            <v>-3997623</v>
          </cell>
          <cell r="W1263">
            <v>0</v>
          </cell>
          <cell r="Y1263">
            <v>-90477.15</v>
          </cell>
          <cell r="AA1263">
            <v>0</v>
          </cell>
          <cell r="AJ1263">
            <v>-616142.24833333329</v>
          </cell>
          <cell r="AN1263">
            <v>-1730862.4416666667</v>
          </cell>
          <cell r="AR1263">
            <v>-2234001.8812500001</v>
          </cell>
          <cell r="AV1263">
            <v>-1629835.8999999997</v>
          </cell>
          <cell r="AZ1263">
            <v>-514782.39999999997</v>
          </cell>
        </row>
        <row r="1264">
          <cell r="Q1264">
            <v>-1879646.85</v>
          </cell>
          <cell r="S1264">
            <v>-2014964.61</v>
          </cell>
          <cell r="U1264">
            <v>-2014964.61</v>
          </cell>
          <cell r="V1264">
            <v>-2014964.61</v>
          </cell>
          <cell r="W1264">
            <v>0</v>
          </cell>
          <cell r="Y1264">
            <v>0</v>
          </cell>
          <cell r="AA1264">
            <v>0</v>
          </cell>
          <cell r="AJ1264">
            <v>-1217868.9487500002</v>
          </cell>
          <cell r="AN1264">
            <v>-1497119.7362499998</v>
          </cell>
          <cell r="AR1264">
            <v>-1249502.00125</v>
          </cell>
          <cell r="AV1264">
            <v>-916240.29958333343</v>
          </cell>
          <cell r="AZ1264">
            <v>-251870.57625000001</v>
          </cell>
        </row>
        <row r="1265">
          <cell r="Q1265">
            <v>-1255536.1399999999</v>
          </cell>
          <cell r="S1265">
            <v>-1325536.1399999999</v>
          </cell>
          <cell r="U1265">
            <v>-1325536.1399999999</v>
          </cell>
          <cell r="V1265">
            <v>-1901536.14</v>
          </cell>
          <cell r="W1265">
            <v>-1901536.14</v>
          </cell>
          <cell r="Y1265">
            <v>-1918071.27</v>
          </cell>
          <cell r="AA1265">
            <v>-1780049.12</v>
          </cell>
          <cell r="AJ1265">
            <v>-956940.64</v>
          </cell>
          <cell r="AN1265">
            <v>-1063801.3066666669</v>
          </cell>
          <cell r="AR1265">
            <v>-1450357.4370833335</v>
          </cell>
          <cell r="AV1265">
            <v>-1642938.3125000002</v>
          </cell>
          <cell r="AZ1265">
            <v>-1734231.3125000002</v>
          </cell>
        </row>
        <row r="1266">
          <cell r="Q1266">
            <v>0</v>
          </cell>
          <cell r="S1266">
            <v>0</v>
          </cell>
          <cell r="U1266">
            <v>0</v>
          </cell>
          <cell r="V1266">
            <v>0</v>
          </cell>
          <cell r="W1266">
            <v>0</v>
          </cell>
          <cell r="Y1266">
            <v>0</v>
          </cell>
          <cell r="AA1266">
            <v>0</v>
          </cell>
          <cell r="AJ1266">
            <v>0</v>
          </cell>
          <cell r="AN1266">
            <v>0</v>
          </cell>
          <cell r="AR1266">
            <v>0</v>
          </cell>
          <cell r="AV1266">
            <v>0</v>
          </cell>
          <cell r="AZ1266">
            <v>0</v>
          </cell>
        </row>
        <row r="1267">
          <cell r="Q1267">
            <v>0</v>
          </cell>
          <cell r="S1267">
            <v>0</v>
          </cell>
          <cell r="U1267">
            <v>0</v>
          </cell>
          <cell r="V1267">
            <v>0</v>
          </cell>
          <cell r="W1267">
            <v>0</v>
          </cell>
          <cell r="Y1267">
            <v>0</v>
          </cell>
          <cell r="AA1267">
            <v>0</v>
          </cell>
          <cell r="AJ1267">
            <v>0</v>
          </cell>
          <cell r="AN1267">
            <v>0</v>
          </cell>
          <cell r="AR1267">
            <v>0</v>
          </cell>
          <cell r="AV1267">
            <v>0</v>
          </cell>
          <cell r="AZ1267">
            <v>0</v>
          </cell>
        </row>
        <row r="1268">
          <cell r="U1268">
            <v>-5426820</v>
          </cell>
          <cell r="V1268">
            <v>0</v>
          </cell>
          <cell r="W1268">
            <v>0</v>
          </cell>
          <cell r="Y1268">
            <v>0</v>
          </cell>
          <cell r="AA1268">
            <v>0</v>
          </cell>
          <cell r="AJ1268">
            <v>0</v>
          </cell>
          <cell r="AN1268">
            <v>-678352.5</v>
          </cell>
          <cell r="AR1268">
            <v>-904470</v>
          </cell>
          <cell r="AV1268">
            <v>-904470</v>
          </cell>
          <cell r="AZ1268">
            <v>-226117.5</v>
          </cell>
        </row>
        <row r="1269">
          <cell r="Q1269">
            <v>-7020326.0300000003</v>
          </cell>
          <cell r="S1269">
            <v>-7197633.3300000001</v>
          </cell>
          <cell r="U1269">
            <v>-7341278.79</v>
          </cell>
          <cell r="V1269">
            <v>-7506511.8300000001</v>
          </cell>
          <cell r="W1269">
            <v>-7742376.5999999996</v>
          </cell>
          <cell r="Y1269">
            <v>-8054028.46</v>
          </cell>
          <cell r="AA1269">
            <v>-8273169.4699999997</v>
          </cell>
          <cell r="AJ1269">
            <v>-6973755.5683333343</v>
          </cell>
          <cell r="AN1269">
            <v>-7009904.9429166652</v>
          </cell>
          <cell r="AR1269">
            <v>-7279281.7587499991</v>
          </cell>
          <cell r="AV1269">
            <v>-7719574.9654166661</v>
          </cell>
          <cell r="AZ1269">
            <v>-8144812.0683333343</v>
          </cell>
        </row>
        <row r="1270">
          <cell r="Q1270">
            <v>-14607526.66</v>
          </cell>
          <cell r="S1270">
            <v>-14734006.380000001</v>
          </cell>
          <cell r="U1270">
            <v>-14688474.390000001</v>
          </cell>
          <cell r="V1270">
            <v>-15013535.57</v>
          </cell>
          <cell r="W1270">
            <v>-15234208.630000001</v>
          </cell>
          <cell r="Y1270">
            <v>-15860201.24</v>
          </cell>
          <cell r="AA1270">
            <v>-16354716.310000001</v>
          </cell>
          <cell r="AJ1270">
            <v>-14185307.036666667</v>
          </cell>
          <cell r="AN1270">
            <v>-14424218.793750001</v>
          </cell>
          <cell r="AR1270">
            <v>-14786832.662916666</v>
          </cell>
          <cell r="AV1270">
            <v>-15466647.637083331</v>
          </cell>
          <cell r="AZ1270">
            <v>-16379217.733750001</v>
          </cell>
        </row>
        <row r="1271">
          <cell r="Q1271">
            <v>-1000</v>
          </cell>
          <cell r="S1271">
            <v>0</v>
          </cell>
          <cell r="U1271">
            <v>0</v>
          </cell>
          <cell r="V1271">
            <v>0</v>
          </cell>
          <cell r="W1271">
            <v>0</v>
          </cell>
          <cell r="Y1271">
            <v>0</v>
          </cell>
          <cell r="AA1271">
            <v>0</v>
          </cell>
          <cell r="AJ1271">
            <v>-916.66666666666663</v>
          </cell>
          <cell r="AN1271">
            <v>-770.83333333333337</v>
          </cell>
          <cell r="AR1271">
            <v>-375</v>
          </cell>
          <cell r="AV1271">
            <v>-41.666666666666664</v>
          </cell>
          <cell r="AZ1271">
            <v>0</v>
          </cell>
        </row>
        <row r="1272">
          <cell r="Q1272">
            <v>-500</v>
          </cell>
          <cell r="S1272">
            <v>-500</v>
          </cell>
          <cell r="U1272">
            <v>-500</v>
          </cell>
          <cell r="V1272">
            <v>-500</v>
          </cell>
          <cell r="W1272">
            <v>-500</v>
          </cell>
          <cell r="Y1272">
            <v>-500</v>
          </cell>
          <cell r="AA1272">
            <v>-500</v>
          </cell>
          <cell r="AJ1272">
            <v>-20.833333333333332</v>
          </cell>
          <cell r="AN1272">
            <v>-187.5</v>
          </cell>
          <cell r="AR1272">
            <v>-354.16666666666669</v>
          </cell>
          <cell r="AV1272">
            <v>-500</v>
          </cell>
          <cell r="AZ1272">
            <v>-500</v>
          </cell>
        </row>
        <row r="1273">
          <cell r="Q1273">
            <v>1897957.3</v>
          </cell>
          <cell r="S1273">
            <v>2107710.31</v>
          </cell>
          <cell r="U1273">
            <v>2107710.31</v>
          </cell>
          <cell r="V1273">
            <v>2107710.31</v>
          </cell>
          <cell r="W1273">
            <v>0</v>
          </cell>
          <cell r="Y1273">
            <v>0</v>
          </cell>
          <cell r="AA1273">
            <v>0</v>
          </cell>
          <cell r="AJ1273">
            <v>3284915.4104166664</v>
          </cell>
          <cell r="AN1273">
            <v>2844102.13625</v>
          </cell>
          <cell r="AR1273">
            <v>1825178.6645833331</v>
          </cell>
          <cell r="AV1273">
            <v>951630.21333333338</v>
          </cell>
          <cell r="AZ1273">
            <v>263463.78875000001</v>
          </cell>
        </row>
        <row r="1274">
          <cell r="Q1274">
            <v>0</v>
          </cell>
          <cell r="S1274">
            <v>0</v>
          </cell>
          <cell r="U1274">
            <v>0</v>
          </cell>
          <cell r="V1274">
            <v>0</v>
          </cell>
          <cell r="W1274">
            <v>0</v>
          </cell>
          <cell r="Y1274">
            <v>0</v>
          </cell>
          <cell r="AA1274">
            <v>0</v>
          </cell>
          <cell r="AJ1274">
            <v>-551133.04166666663</v>
          </cell>
          <cell r="AN1274">
            <v>0</v>
          </cell>
          <cell r="AR1274">
            <v>0</v>
          </cell>
          <cell r="AV1274">
            <v>0</v>
          </cell>
          <cell r="AZ1274">
            <v>0</v>
          </cell>
        </row>
        <row r="1275">
          <cell r="Q1275">
            <v>-5167667.58</v>
          </cell>
          <cell r="S1275">
            <v>-3967291.24</v>
          </cell>
          <cell r="U1275">
            <v>-3203990.81</v>
          </cell>
          <cell r="V1275">
            <v>-2886348.08</v>
          </cell>
          <cell r="W1275">
            <v>-2673443.3199999998</v>
          </cell>
          <cell r="Y1275">
            <v>-3062629.12</v>
          </cell>
          <cell r="AA1275">
            <v>-3732077.31</v>
          </cell>
          <cell r="AJ1275">
            <v>-3783785.75</v>
          </cell>
          <cell r="AN1275">
            <v>-3726055.7870833338</v>
          </cell>
          <cell r="AR1275">
            <v>-3645118.9366666661</v>
          </cell>
          <cell r="AV1275">
            <v>-3636385.9220833345</v>
          </cell>
          <cell r="AZ1275">
            <v>-3609843.7837499995</v>
          </cell>
        </row>
        <row r="1276">
          <cell r="Q1276">
            <v>-4438296.37</v>
          </cell>
          <cell r="S1276">
            <v>-2921235.13</v>
          </cell>
          <cell r="U1276">
            <v>-1744243.49</v>
          </cell>
          <cell r="V1276">
            <v>-1015383.71</v>
          </cell>
          <cell r="W1276">
            <v>-579971.36</v>
          </cell>
          <cell r="Y1276">
            <v>-786632.35</v>
          </cell>
          <cell r="AA1276">
            <v>-1536833.81</v>
          </cell>
          <cell r="AJ1276">
            <v>-2079842.2208333332</v>
          </cell>
          <cell r="AN1276">
            <v>-2132368.7187499995</v>
          </cell>
          <cell r="AR1276">
            <v>-2044232.8258333334</v>
          </cell>
          <cell r="AV1276">
            <v>-1876566.8049999999</v>
          </cell>
          <cell r="AZ1276">
            <v>-1425384.1566666665</v>
          </cell>
        </row>
        <row r="1277">
          <cell r="Q1277">
            <v>0</v>
          </cell>
          <cell r="S1277">
            <v>0</v>
          </cell>
          <cell r="U1277">
            <v>0</v>
          </cell>
          <cell r="V1277">
            <v>0</v>
          </cell>
          <cell r="W1277">
            <v>0</v>
          </cell>
          <cell r="Y1277">
            <v>0</v>
          </cell>
          <cell r="AA1277">
            <v>0</v>
          </cell>
          <cell r="AJ1277">
            <v>0</v>
          </cell>
          <cell r="AN1277">
            <v>0</v>
          </cell>
          <cell r="AR1277">
            <v>0</v>
          </cell>
          <cell r="AV1277">
            <v>0</v>
          </cell>
          <cell r="AZ1277">
            <v>0</v>
          </cell>
        </row>
        <row r="1278">
          <cell r="Q1278">
            <v>15701479.24</v>
          </cell>
          <cell r="S1278">
            <v>-2147633.7599999998</v>
          </cell>
          <cell r="U1278">
            <v>13831273.24</v>
          </cell>
          <cell r="V1278">
            <v>20566043.239999998</v>
          </cell>
          <cell r="W1278">
            <v>37818042.530000001</v>
          </cell>
          <cell r="Y1278">
            <v>67699886.530000001</v>
          </cell>
          <cell r="AA1278">
            <v>146149545.53</v>
          </cell>
          <cell r="AJ1278">
            <v>8699918.9420833346</v>
          </cell>
          <cell r="AN1278">
            <v>9414893.2520833313</v>
          </cell>
          <cell r="AR1278">
            <v>25679677.205833334</v>
          </cell>
          <cell r="AV1278">
            <v>57801819.730416663</v>
          </cell>
          <cell r="AZ1278">
            <v>81958545.795833319</v>
          </cell>
        </row>
        <row r="1279">
          <cell r="Q1279">
            <v>0</v>
          </cell>
          <cell r="S1279">
            <v>0</v>
          </cell>
          <cell r="U1279">
            <v>0</v>
          </cell>
          <cell r="V1279">
            <v>0</v>
          </cell>
          <cell r="W1279">
            <v>0</v>
          </cell>
          <cell r="Y1279">
            <v>0</v>
          </cell>
          <cell r="AA1279">
            <v>0</v>
          </cell>
          <cell r="AJ1279">
            <v>0</v>
          </cell>
          <cell r="AN1279">
            <v>0</v>
          </cell>
          <cell r="AR1279">
            <v>0</v>
          </cell>
          <cell r="AV1279">
            <v>0</v>
          </cell>
          <cell r="AZ1279">
            <v>0</v>
          </cell>
        </row>
        <row r="1280">
          <cell r="Q1280">
            <v>0</v>
          </cell>
          <cell r="S1280">
            <v>0</v>
          </cell>
          <cell r="U1280">
            <v>0</v>
          </cell>
          <cell r="V1280">
            <v>0</v>
          </cell>
          <cell r="W1280">
            <v>0</v>
          </cell>
          <cell r="Y1280">
            <v>0</v>
          </cell>
          <cell r="AA1280">
            <v>0</v>
          </cell>
          <cell r="AJ1280">
            <v>0</v>
          </cell>
          <cell r="AN1280">
            <v>0</v>
          </cell>
          <cell r="AR1280">
            <v>0</v>
          </cell>
          <cell r="AV1280">
            <v>0</v>
          </cell>
          <cell r="AZ1280">
            <v>0</v>
          </cell>
        </row>
        <row r="1281">
          <cell r="Q1281">
            <v>-719.64</v>
          </cell>
          <cell r="S1281">
            <v>-450.36</v>
          </cell>
          <cell r="U1281">
            <v>-238.82</v>
          </cell>
          <cell r="V1281">
            <v>-464</v>
          </cell>
          <cell r="W1281">
            <v>-689.18</v>
          </cell>
          <cell r="Y1281">
            <v>-614.9</v>
          </cell>
          <cell r="AA1281">
            <v>-687.54</v>
          </cell>
          <cell r="AJ1281">
            <v>-626.67375000000004</v>
          </cell>
          <cell r="AN1281">
            <v>-1329.6674999999998</v>
          </cell>
          <cell r="AR1281">
            <v>-1076.7741666666668</v>
          </cell>
          <cell r="AV1281">
            <v>-593.0675</v>
          </cell>
          <cell r="AZ1281">
            <v>-579.80833333333328</v>
          </cell>
        </row>
        <row r="1282">
          <cell r="Q1282">
            <v>-342900.67</v>
          </cell>
          <cell r="S1282">
            <v>-1300.58</v>
          </cell>
          <cell r="U1282">
            <v>-775.45</v>
          </cell>
          <cell r="V1282">
            <v>-321333.01</v>
          </cell>
          <cell r="W1282">
            <v>-308254.15000000002</v>
          </cell>
          <cell r="Y1282">
            <v>-1046.02</v>
          </cell>
          <cell r="AA1282">
            <v>-694.93</v>
          </cell>
          <cell r="AJ1282">
            <v>-140731.26125000001</v>
          </cell>
          <cell r="AN1282">
            <v>-70251.05624999998</v>
          </cell>
          <cell r="AR1282">
            <v>-100228.27666666667</v>
          </cell>
          <cell r="AV1282">
            <v>-98006.228333333347</v>
          </cell>
          <cell r="AZ1282">
            <v>-149611.88833333337</v>
          </cell>
        </row>
        <row r="1283">
          <cell r="Q1283">
            <v>0</v>
          </cell>
          <cell r="S1283">
            <v>0</v>
          </cell>
          <cell r="U1283">
            <v>0</v>
          </cell>
          <cell r="V1283">
            <v>0</v>
          </cell>
          <cell r="W1283">
            <v>0</v>
          </cell>
          <cell r="Y1283">
            <v>0</v>
          </cell>
          <cell r="AA1283">
            <v>0</v>
          </cell>
          <cell r="AJ1283">
            <v>0</v>
          </cell>
          <cell r="AN1283">
            <v>0</v>
          </cell>
          <cell r="AR1283">
            <v>0</v>
          </cell>
          <cell r="AV1283">
            <v>0</v>
          </cell>
          <cell r="AZ1283">
            <v>0</v>
          </cell>
        </row>
        <row r="1284">
          <cell r="Q1284">
            <v>0</v>
          </cell>
          <cell r="S1284">
            <v>0</v>
          </cell>
          <cell r="U1284">
            <v>0</v>
          </cell>
          <cell r="V1284">
            <v>0</v>
          </cell>
          <cell r="W1284">
            <v>0</v>
          </cell>
          <cell r="Y1284">
            <v>0</v>
          </cell>
          <cell r="AA1284">
            <v>0</v>
          </cell>
          <cell r="AJ1284">
            <v>0</v>
          </cell>
          <cell r="AN1284">
            <v>0</v>
          </cell>
          <cell r="AR1284">
            <v>0</v>
          </cell>
          <cell r="AV1284">
            <v>0</v>
          </cell>
          <cell r="AZ1284">
            <v>0</v>
          </cell>
        </row>
        <row r="1285">
          <cell r="Q1285">
            <v>0</v>
          </cell>
          <cell r="S1285">
            <v>0</v>
          </cell>
          <cell r="U1285">
            <v>0</v>
          </cell>
          <cell r="V1285">
            <v>0</v>
          </cell>
          <cell r="W1285">
            <v>0</v>
          </cell>
          <cell r="Y1285">
            <v>0</v>
          </cell>
          <cell r="AA1285">
            <v>0</v>
          </cell>
          <cell r="AJ1285">
            <v>0</v>
          </cell>
          <cell r="AN1285">
            <v>0</v>
          </cell>
          <cell r="AR1285">
            <v>0</v>
          </cell>
          <cell r="AV1285">
            <v>0</v>
          </cell>
          <cell r="AZ1285">
            <v>0</v>
          </cell>
        </row>
        <row r="1286">
          <cell r="Q1286">
            <v>-25748342.32</v>
          </cell>
          <cell r="S1286">
            <v>-30269091.41</v>
          </cell>
          <cell r="U1286">
            <v>-21104533.710000001</v>
          </cell>
          <cell r="V1286">
            <v>-23345954.609999999</v>
          </cell>
          <cell r="W1286">
            <v>-22893149.48</v>
          </cell>
          <cell r="Y1286">
            <v>-26516628.57</v>
          </cell>
          <cell r="AA1286">
            <v>-17974206.940000001</v>
          </cell>
          <cell r="AJ1286">
            <v>-25963447.647916671</v>
          </cell>
          <cell r="AN1286">
            <v>-25684256.278333332</v>
          </cell>
          <cell r="AR1286">
            <v>-25035778.899166662</v>
          </cell>
          <cell r="AV1286">
            <v>-24699470.434999999</v>
          </cell>
          <cell r="AZ1286">
            <v>-23030457.78833333</v>
          </cell>
        </row>
        <row r="1287">
          <cell r="Q1287">
            <v>-5209895.37</v>
          </cell>
          <cell r="S1287">
            <v>-7234082.3700000001</v>
          </cell>
          <cell r="U1287">
            <v>-9257327.3699999992</v>
          </cell>
          <cell r="V1287">
            <v>-4266033.82</v>
          </cell>
          <cell r="W1287">
            <v>-5089671.82</v>
          </cell>
          <cell r="Y1287">
            <v>-6785286.8200000003</v>
          </cell>
          <cell r="AA1287">
            <v>-8482785.8200000003</v>
          </cell>
          <cell r="AJ1287">
            <v>-6998981.7116666688</v>
          </cell>
          <cell r="AN1287">
            <v>-6967713.3899999978</v>
          </cell>
          <cell r="AR1287">
            <v>-6754591.7033333322</v>
          </cell>
          <cell r="AV1287">
            <v>-6532667.8083333336</v>
          </cell>
          <cell r="AZ1287">
            <v>-6372125.8216666654</v>
          </cell>
        </row>
        <row r="1288">
          <cell r="Q1288">
            <v>-77062.05</v>
          </cell>
          <cell r="S1288">
            <v>-362954.69</v>
          </cell>
          <cell r="U1288">
            <v>-97618.41</v>
          </cell>
          <cell r="V1288">
            <v>-182213.78</v>
          </cell>
          <cell r="W1288">
            <v>-223155.87</v>
          </cell>
          <cell r="Y1288">
            <v>-58752.86</v>
          </cell>
          <cell r="AA1288">
            <v>-11499.95</v>
          </cell>
          <cell r="AJ1288">
            <v>-164488.53874999998</v>
          </cell>
          <cell r="AN1288">
            <v>-169512.85750000001</v>
          </cell>
          <cell r="AR1288">
            <v>-166762.15791666668</v>
          </cell>
          <cell r="AV1288">
            <v>-161241.02625000002</v>
          </cell>
          <cell r="AZ1288">
            <v>-204766.57625000001</v>
          </cell>
        </row>
        <row r="1289">
          <cell r="Q1289">
            <v>341440.23</v>
          </cell>
          <cell r="S1289">
            <v>227627.23</v>
          </cell>
          <cell r="U1289">
            <v>113813.23</v>
          </cell>
          <cell r="V1289">
            <v>56907.23</v>
          </cell>
          <cell r="W1289">
            <v>0</v>
          </cell>
          <cell r="Y1289">
            <v>-110485</v>
          </cell>
          <cell r="AA1289">
            <v>-220797</v>
          </cell>
          <cell r="AJ1289">
            <v>87083.492500000022</v>
          </cell>
          <cell r="AN1289">
            <v>85961.60083333333</v>
          </cell>
          <cell r="AR1289">
            <v>85908.744583333333</v>
          </cell>
          <cell r="AV1289">
            <v>85297.26208333332</v>
          </cell>
          <cell r="AZ1289">
            <v>83019.492083333331</v>
          </cell>
        </row>
        <row r="1290">
          <cell r="Q1290">
            <v>-1406999</v>
          </cell>
          <cell r="S1290">
            <v>-1622925</v>
          </cell>
          <cell r="U1290">
            <v>-1190954</v>
          </cell>
          <cell r="V1290">
            <v>-1298912</v>
          </cell>
          <cell r="W1290">
            <v>-1406870</v>
          </cell>
          <cell r="Y1290">
            <v>-1622785</v>
          </cell>
          <cell r="AA1290">
            <v>-1079579</v>
          </cell>
          <cell r="AJ1290">
            <v>-58624.958333333336</v>
          </cell>
          <cell r="AN1290">
            <v>-581873</v>
          </cell>
          <cell r="AR1290">
            <v>-1050829.5416666667</v>
          </cell>
          <cell r="AV1290">
            <v>-1390848.4583333333</v>
          </cell>
          <cell r="AZ1290">
            <v>-1171392.3079166666</v>
          </cell>
        </row>
        <row r="1291">
          <cell r="Q1291">
            <v>-11570807.58</v>
          </cell>
          <cell r="S1291">
            <v>-13656734.460000001</v>
          </cell>
          <cell r="U1291">
            <v>-9493125.9199999999</v>
          </cell>
          <cell r="V1291">
            <v>-10520120.92</v>
          </cell>
          <cell r="W1291">
            <v>-11593659.92</v>
          </cell>
          <cell r="Y1291">
            <v>-13713952.92</v>
          </cell>
          <cell r="AA1291">
            <v>-10411005.189999999</v>
          </cell>
          <cell r="AJ1291">
            <v>-11931616.918750001</v>
          </cell>
          <cell r="AN1291">
            <v>-11583565.196666667</v>
          </cell>
          <cell r="AR1291">
            <v>-11566906.365833335</v>
          </cell>
          <cell r="AV1291">
            <v>-12158945.872083334</v>
          </cell>
          <cell r="AZ1291">
            <v>-12358541.988750001</v>
          </cell>
        </row>
        <row r="1292">
          <cell r="Q1292">
            <v>0</v>
          </cell>
          <cell r="S1292">
            <v>0</v>
          </cell>
          <cell r="U1292">
            <v>0</v>
          </cell>
          <cell r="V1292">
            <v>0</v>
          </cell>
          <cell r="W1292">
            <v>0</v>
          </cell>
          <cell r="Y1292">
            <v>0</v>
          </cell>
          <cell r="AA1292">
            <v>0</v>
          </cell>
          <cell r="AJ1292">
            <v>0</v>
          </cell>
          <cell r="AN1292">
            <v>0</v>
          </cell>
          <cell r="AR1292">
            <v>0</v>
          </cell>
          <cell r="AV1292">
            <v>0</v>
          </cell>
          <cell r="AZ1292">
            <v>0</v>
          </cell>
        </row>
        <row r="1293">
          <cell r="Q1293">
            <v>-9683655.75</v>
          </cell>
          <cell r="S1293">
            <v>-9107060.3499999996</v>
          </cell>
          <cell r="U1293">
            <v>-6464594.7199999997</v>
          </cell>
          <cell r="V1293">
            <v>-6985746.9299999997</v>
          </cell>
          <cell r="W1293">
            <v>-8185639.9400000004</v>
          </cell>
          <cell r="Y1293">
            <v>-6593278.8300000001</v>
          </cell>
          <cell r="AA1293">
            <v>-5622302.5800000001</v>
          </cell>
          <cell r="AJ1293">
            <v>-7197295.604166667</v>
          </cell>
          <cell r="AN1293">
            <v>-7435263.2787500015</v>
          </cell>
          <cell r="AR1293">
            <v>-7495059.8820833331</v>
          </cell>
          <cell r="AV1293">
            <v>-7529324.3091666661</v>
          </cell>
          <cell r="AZ1293">
            <v>-7351795.495000001</v>
          </cell>
        </row>
        <row r="1294">
          <cell r="Q1294">
            <v>0</v>
          </cell>
          <cell r="S1294">
            <v>0</v>
          </cell>
          <cell r="U1294">
            <v>0</v>
          </cell>
          <cell r="V1294">
            <v>0</v>
          </cell>
          <cell r="W1294">
            <v>0</v>
          </cell>
          <cell r="Y1294">
            <v>0</v>
          </cell>
          <cell r="AA1294">
            <v>0</v>
          </cell>
          <cell r="AJ1294">
            <v>0</v>
          </cell>
          <cell r="AN1294">
            <v>0</v>
          </cell>
          <cell r="AR1294">
            <v>0</v>
          </cell>
          <cell r="AV1294">
            <v>0</v>
          </cell>
          <cell r="AZ1294">
            <v>0</v>
          </cell>
        </row>
        <row r="1295">
          <cell r="Q1295">
            <v>-498877.09</v>
          </cell>
          <cell r="S1295">
            <v>-315110.52</v>
          </cell>
          <cell r="U1295">
            <v>-130339.05</v>
          </cell>
          <cell r="V1295">
            <v>-274972.05</v>
          </cell>
          <cell r="W1295">
            <v>-419605.05</v>
          </cell>
          <cell r="Y1295">
            <v>-457389.05</v>
          </cell>
          <cell r="AA1295">
            <v>-389155.6</v>
          </cell>
          <cell r="AJ1295">
            <v>-305220.6570833333</v>
          </cell>
          <cell r="AN1295">
            <v>-318087.17583333334</v>
          </cell>
          <cell r="AR1295">
            <v>-336930.35374999995</v>
          </cell>
          <cell r="AV1295">
            <v>-387834.03375</v>
          </cell>
          <cell r="AZ1295">
            <v>-450611.26250000001</v>
          </cell>
        </row>
        <row r="1296">
          <cell r="Q1296">
            <v>-30.94</v>
          </cell>
          <cell r="S1296">
            <v>-17.329999999999998</v>
          </cell>
          <cell r="U1296">
            <v>-3.8</v>
          </cell>
          <cell r="V1296">
            <v>-3.8</v>
          </cell>
          <cell r="W1296">
            <v>-3.8</v>
          </cell>
          <cell r="Y1296">
            <v>0</v>
          </cell>
          <cell r="AA1296">
            <v>0</v>
          </cell>
          <cell r="AJ1296">
            <v>-17.712500000000002</v>
          </cell>
          <cell r="AN1296">
            <v>-14.298333333333332</v>
          </cell>
          <cell r="AR1296">
            <v>-12.031666666666668</v>
          </cell>
          <cell r="AV1296">
            <v>-6.8083333333333327</v>
          </cell>
          <cell r="AZ1296">
            <v>-11.232916666666668</v>
          </cell>
        </row>
        <row r="1297">
          <cell r="Q1297">
            <v>305812</v>
          </cell>
          <cell r="S1297">
            <v>265523</v>
          </cell>
          <cell r="U1297">
            <v>259234</v>
          </cell>
          <cell r="V1297">
            <v>736015</v>
          </cell>
          <cell r="W1297">
            <v>953505</v>
          </cell>
          <cell r="Y1297">
            <v>868672</v>
          </cell>
          <cell r="AA1297">
            <v>278506</v>
          </cell>
          <cell r="AJ1297">
            <v>315597.625</v>
          </cell>
          <cell r="AN1297">
            <v>282819.5</v>
          </cell>
          <cell r="AR1297">
            <v>457228.75</v>
          </cell>
          <cell r="AV1297">
            <v>551873.79166666663</v>
          </cell>
          <cell r="AZ1297">
            <v>879394.75</v>
          </cell>
        </row>
        <row r="1298">
          <cell r="Q1298">
            <v>-7297930.4100000001</v>
          </cell>
          <cell r="S1298">
            <v>-7989302.9100000001</v>
          </cell>
          <cell r="U1298">
            <v>-7959096.1500000004</v>
          </cell>
          <cell r="V1298">
            <v>-5894389.6299999999</v>
          </cell>
          <cell r="W1298">
            <v>-5563734.9800000004</v>
          </cell>
          <cell r="Y1298">
            <v>-5564182.8899999997</v>
          </cell>
          <cell r="AA1298">
            <v>-5592600.0899999999</v>
          </cell>
          <cell r="AJ1298">
            <v>-6355122.0479166666</v>
          </cell>
          <cell r="AN1298">
            <v>-6534978.0304166647</v>
          </cell>
          <cell r="AR1298">
            <v>-6587419.0258333338</v>
          </cell>
          <cell r="AV1298">
            <v>-6554900.5158333331</v>
          </cell>
          <cell r="AZ1298">
            <v>-6322643.2000000002</v>
          </cell>
        </row>
        <row r="1299">
          <cell r="Q1299">
            <v>-5807356.5700000003</v>
          </cell>
          <cell r="S1299">
            <v>-7003122.7800000003</v>
          </cell>
          <cell r="U1299">
            <v>-5105752.41</v>
          </cell>
          <cell r="V1299">
            <v>-3502834.66</v>
          </cell>
          <cell r="W1299">
            <v>-2169384.65</v>
          </cell>
          <cell r="Y1299">
            <v>-1551830.59</v>
          </cell>
          <cell r="AA1299">
            <v>-2327665.79</v>
          </cell>
          <cell r="AJ1299">
            <v>-3739945.96875</v>
          </cell>
          <cell r="AN1299">
            <v>-4073437.4158333335</v>
          </cell>
          <cell r="AR1299">
            <v>-4055176.0991666666</v>
          </cell>
          <cell r="AV1299">
            <v>-3998923.0287500001</v>
          </cell>
          <cell r="AZ1299">
            <v>-3313124.1837499999</v>
          </cell>
        </row>
        <row r="1300">
          <cell r="Q1300">
            <v>-7359339.5800000001</v>
          </cell>
          <cell r="S1300">
            <v>-8763855.4900000002</v>
          </cell>
          <cell r="U1300">
            <v>-5717789.7999999998</v>
          </cell>
          <cell r="V1300">
            <v>-4601520.13</v>
          </cell>
          <cell r="W1300">
            <v>-3859464.73</v>
          </cell>
          <cell r="Y1300">
            <v>-2013682.9</v>
          </cell>
          <cell r="AA1300">
            <v>-2572601.4</v>
          </cell>
          <cell r="AJ1300">
            <v>-4594499.4729166664</v>
          </cell>
          <cell r="AN1300">
            <v>-5024047.0029166667</v>
          </cell>
          <cell r="AR1300">
            <v>-5035604.8687499994</v>
          </cell>
          <cell r="AV1300">
            <v>-4978741.3491666662</v>
          </cell>
          <cell r="AZ1300">
            <v>-4159840.9883333333</v>
          </cell>
        </row>
        <row r="1301">
          <cell r="Q1301">
            <v>0</v>
          </cell>
          <cell r="S1301">
            <v>0</v>
          </cell>
          <cell r="U1301">
            <v>0</v>
          </cell>
          <cell r="V1301">
            <v>0</v>
          </cell>
          <cell r="W1301">
            <v>0</v>
          </cell>
          <cell r="Y1301">
            <v>0</v>
          </cell>
          <cell r="AA1301">
            <v>0</v>
          </cell>
          <cell r="AJ1301">
            <v>0</v>
          </cell>
          <cell r="AN1301">
            <v>0</v>
          </cell>
          <cell r="AR1301">
            <v>0</v>
          </cell>
          <cell r="AV1301">
            <v>0</v>
          </cell>
          <cell r="AZ1301">
            <v>0</v>
          </cell>
        </row>
        <row r="1302">
          <cell r="Q1302">
            <v>0</v>
          </cell>
          <cell r="S1302">
            <v>0</v>
          </cell>
          <cell r="U1302">
            <v>0</v>
          </cell>
          <cell r="V1302">
            <v>0</v>
          </cell>
          <cell r="W1302">
            <v>0</v>
          </cell>
          <cell r="Y1302">
            <v>0</v>
          </cell>
          <cell r="AA1302">
            <v>0</v>
          </cell>
          <cell r="AJ1302">
            <v>0</v>
          </cell>
          <cell r="AN1302">
            <v>0</v>
          </cell>
          <cell r="AR1302">
            <v>0</v>
          </cell>
          <cell r="AV1302">
            <v>0</v>
          </cell>
          <cell r="AZ1302">
            <v>0</v>
          </cell>
        </row>
        <row r="1303">
          <cell r="Q1303">
            <v>-271708.83</v>
          </cell>
          <cell r="S1303">
            <v>-344799.18</v>
          </cell>
          <cell r="U1303">
            <v>-530208.34</v>
          </cell>
          <cell r="V1303">
            <v>-508651.21</v>
          </cell>
          <cell r="W1303">
            <v>-349012.81</v>
          </cell>
          <cell r="Y1303">
            <v>-573820.84</v>
          </cell>
          <cell r="AA1303">
            <v>-368629.7</v>
          </cell>
          <cell r="AJ1303">
            <v>-209618.11958333335</v>
          </cell>
          <cell r="AN1303">
            <v>-325652.35333333333</v>
          </cell>
          <cell r="AR1303">
            <v>-382835.00041666668</v>
          </cell>
          <cell r="AV1303">
            <v>-419431.12916666665</v>
          </cell>
          <cell r="AZ1303">
            <v>-352323.64999999997</v>
          </cell>
        </row>
        <row r="1304">
          <cell r="Q1304">
            <v>0</v>
          </cell>
          <cell r="S1304">
            <v>0</v>
          </cell>
          <cell r="U1304">
            <v>0</v>
          </cell>
          <cell r="V1304">
            <v>0</v>
          </cell>
          <cell r="W1304">
            <v>0</v>
          </cell>
          <cell r="Y1304">
            <v>0</v>
          </cell>
          <cell r="AA1304">
            <v>0</v>
          </cell>
          <cell r="AJ1304">
            <v>0</v>
          </cell>
          <cell r="AN1304">
            <v>0</v>
          </cell>
          <cell r="AR1304">
            <v>0</v>
          </cell>
          <cell r="AV1304">
            <v>0</v>
          </cell>
          <cell r="AZ1304">
            <v>0</v>
          </cell>
        </row>
        <row r="1305">
          <cell r="Q1305">
            <v>-72845.31</v>
          </cell>
          <cell r="S1305">
            <v>-71733.13</v>
          </cell>
          <cell r="U1305">
            <v>-73567.25</v>
          </cell>
          <cell r="V1305">
            <v>-56332.63</v>
          </cell>
          <cell r="W1305">
            <v>-67384.67</v>
          </cell>
          <cell r="Y1305">
            <v>-44111.49</v>
          </cell>
          <cell r="AA1305">
            <v>-46656.86</v>
          </cell>
          <cell r="AJ1305">
            <v>-86873.543749999997</v>
          </cell>
          <cell r="AN1305">
            <v>-79077.377499999988</v>
          </cell>
          <cell r="AR1305">
            <v>-73140.700416666674</v>
          </cell>
          <cell r="AV1305">
            <v>-60163.622499999998</v>
          </cell>
          <cell r="AZ1305">
            <v>-71990.947499999995</v>
          </cell>
        </row>
        <row r="1306">
          <cell r="Q1306">
            <v>0</v>
          </cell>
          <cell r="S1306">
            <v>0</v>
          </cell>
          <cell r="U1306">
            <v>0</v>
          </cell>
          <cell r="V1306">
            <v>0</v>
          </cell>
          <cell r="W1306">
            <v>0</v>
          </cell>
          <cell r="Y1306">
            <v>0</v>
          </cell>
          <cell r="AA1306">
            <v>0</v>
          </cell>
          <cell r="AJ1306">
            <v>0</v>
          </cell>
          <cell r="AN1306">
            <v>0</v>
          </cell>
          <cell r="AR1306">
            <v>0</v>
          </cell>
          <cell r="AV1306">
            <v>0</v>
          </cell>
          <cell r="AZ1306">
            <v>0</v>
          </cell>
        </row>
        <row r="1307">
          <cell r="Q1307">
            <v>-25107.439999999999</v>
          </cell>
          <cell r="S1307">
            <v>-10307.530000000001</v>
          </cell>
          <cell r="U1307">
            <v>-9573.85</v>
          </cell>
          <cell r="V1307">
            <v>-13277.58</v>
          </cell>
          <cell r="W1307">
            <v>-15789.51</v>
          </cell>
          <cell r="Y1307">
            <v>-8311.68</v>
          </cell>
          <cell r="AA1307">
            <v>-5433.6</v>
          </cell>
          <cell r="AJ1307">
            <v>-10310.235833333334</v>
          </cell>
          <cell r="AN1307">
            <v>-12104.974583333331</v>
          </cell>
          <cell r="AR1307">
            <v>-11991.380416666667</v>
          </cell>
          <cell r="AV1307">
            <v>-12022.15625</v>
          </cell>
          <cell r="AZ1307">
            <v>-11522.5875</v>
          </cell>
        </row>
        <row r="1308">
          <cell r="Q1308">
            <v>0</v>
          </cell>
          <cell r="S1308">
            <v>0</v>
          </cell>
          <cell r="U1308">
            <v>0</v>
          </cell>
          <cell r="V1308">
            <v>0</v>
          </cell>
          <cell r="W1308">
            <v>0</v>
          </cell>
          <cell r="Y1308">
            <v>0</v>
          </cell>
          <cell r="AA1308">
            <v>0</v>
          </cell>
          <cell r="AJ1308">
            <v>0</v>
          </cell>
          <cell r="AN1308">
            <v>0</v>
          </cell>
          <cell r="AR1308">
            <v>0</v>
          </cell>
          <cell r="AV1308">
            <v>0</v>
          </cell>
          <cell r="AZ1308">
            <v>0</v>
          </cell>
        </row>
        <row r="1309">
          <cell r="Q1309">
            <v>0</v>
          </cell>
          <cell r="S1309">
            <v>0</v>
          </cell>
          <cell r="U1309">
            <v>0</v>
          </cell>
          <cell r="V1309">
            <v>0</v>
          </cell>
          <cell r="W1309">
            <v>0</v>
          </cell>
          <cell r="Y1309">
            <v>0</v>
          </cell>
          <cell r="AA1309">
            <v>0</v>
          </cell>
          <cell r="AJ1309">
            <v>0</v>
          </cell>
          <cell r="AN1309">
            <v>0</v>
          </cell>
          <cell r="AR1309">
            <v>0</v>
          </cell>
          <cell r="AV1309">
            <v>0</v>
          </cell>
          <cell r="AZ1309">
            <v>0</v>
          </cell>
        </row>
        <row r="1310">
          <cell r="Q1310">
            <v>-38697.870000000003</v>
          </cell>
          <cell r="S1310">
            <v>-154211.84</v>
          </cell>
          <cell r="U1310">
            <v>-2096.52</v>
          </cell>
          <cell r="V1310">
            <v>-5469.89</v>
          </cell>
          <cell r="W1310">
            <v>-7589.11</v>
          </cell>
          <cell r="Y1310">
            <v>-4398.3500000000004</v>
          </cell>
          <cell r="AA1310">
            <v>-1853.11</v>
          </cell>
          <cell r="AJ1310">
            <v>-40663.553333333337</v>
          </cell>
          <cell r="AN1310">
            <v>-44029.446666666663</v>
          </cell>
          <cell r="AR1310">
            <v>-43401.279583333337</v>
          </cell>
          <cell r="AV1310">
            <v>-41768.605000000003</v>
          </cell>
          <cell r="AZ1310">
            <v>-40924.381250000006</v>
          </cell>
        </row>
        <row r="1311">
          <cell r="Q1311">
            <v>0</v>
          </cell>
          <cell r="S1311">
            <v>0</v>
          </cell>
          <cell r="U1311">
            <v>0</v>
          </cell>
          <cell r="V1311">
            <v>0</v>
          </cell>
          <cell r="W1311">
            <v>0</v>
          </cell>
          <cell r="Y1311">
            <v>0</v>
          </cell>
          <cell r="AA1311">
            <v>0</v>
          </cell>
          <cell r="AJ1311">
            <v>-39085.421249999999</v>
          </cell>
          <cell r="AN1311">
            <v>0</v>
          </cell>
          <cell r="AR1311">
            <v>0</v>
          </cell>
          <cell r="AV1311">
            <v>0</v>
          </cell>
          <cell r="AZ1311">
            <v>0</v>
          </cell>
        </row>
        <row r="1312">
          <cell r="Q1312">
            <v>-797500</v>
          </cell>
          <cell r="S1312">
            <v>-1196250</v>
          </cell>
          <cell r="U1312">
            <v>-398750</v>
          </cell>
          <cell r="V1312">
            <v>-598125</v>
          </cell>
          <cell r="W1312">
            <v>-797500</v>
          </cell>
          <cell r="Y1312">
            <v>-1196250</v>
          </cell>
          <cell r="AA1312">
            <v>-398750</v>
          </cell>
          <cell r="AJ1312">
            <v>-697812.5</v>
          </cell>
          <cell r="AN1312">
            <v>-697812.5</v>
          </cell>
          <cell r="AR1312">
            <v>-697812.5</v>
          </cell>
          <cell r="AV1312">
            <v>-697812.5</v>
          </cell>
          <cell r="AZ1312">
            <v>-697812.5</v>
          </cell>
        </row>
        <row r="1313">
          <cell r="Q1313">
            <v>0</v>
          </cell>
          <cell r="S1313">
            <v>0</v>
          </cell>
          <cell r="U1313">
            <v>0</v>
          </cell>
          <cell r="V1313">
            <v>0</v>
          </cell>
          <cell r="W1313">
            <v>0</v>
          </cell>
          <cell r="Y1313">
            <v>0</v>
          </cell>
          <cell r="AA1313">
            <v>0</v>
          </cell>
          <cell r="AJ1313">
            <v>-31346.052083333332</v>
          </cell>
          <cell r="AN1313">
            <v>-15474.655416666666</v>
          </cell>
          <cell r="AR1313">
            <v>0</v>
          </cell>
          <cell r="AV1313">
            <v>0</v>
          </cell>
          <cell r="AZ1313">
            <v>0</v>
          </cell>
        </row>
        <row r="1314">
          <cell r="Q1314">
            <v>-8537.5</v>
          </cell>
          <cell r="S1314">
            <v>-42687.5</v>
          </cell>
          <cell r="U1314">
            <v>-76837.5</v>
          </cell>
          <cell r="V1314">
            <v>-93912.5</v>
          </cell>
          <cell r="W1314">
            <v>-8537.5</v>
          </cell>
          <cell r="Y1314">
            <v>-42687.5</v>
          </cell>
          <cell r="AA1314">
            <v>-76837.5</v>
          </cell>
          <cell r="AJ1314">
            <v>-51225</v>
          </cell>
          <cell r="AN1314">
            <v>-51225</v>
          </cell>
          <cell r="AR1314">
            <v>-51225</v>
          </cell>
          <cell r="AV1314">
            <v>-51225</v>
          </cell>
          <cell r="AZ1314">
            <v>-51225</v>
          </cell>
        </row>
        <row r="1315">
          <cell r="Q1315">
            <v>-439101.73</v>
          </cell>
          <cell r="S1315">
            <v>0</v>
          </cell>
          <cell r="U1315">
            <v>0</v>
          </cell>
          <cell r="V1315">
            <v>0</v>
          </cell>
          <cell r="W1315">
            <v>0</v>
          </cell>
          <cell r="Y1315">
            <v>0</v>
          </cell>
          <cell r="AA1315">
            <v>0</v>
          </cell>
          <cell r="AJ1315">
            <v>-388005.26791666663</v>
          </cell>
          <cell r="AN1315">
            <v>-266531.89041666669</v>
          </cell>
          <cell r="AR1315">
            <v>-192746.64541666667</v>
          </cell>
          <cell r="AV1315">
            <v>-41955.779583333329</v>
          </cell>
          <cell r="AZ1315">
            <v>0</v>
          </cell>
        </row>
        <row r="1316">
          <cell r="Q1316">
            <v>0</v>
          </cell>
          <cell r="S1316">
            <v>0</v>
          </cell>
          <cell r="U1316">
            <v>0</v>
          </cell>
          <cell r="V1316">
            <v>0</v>
          </cell>
          <cell r="W1316">
            <v>0</v>
          </cell>
          <cell r="Y1316">
            <v>0</v>
          </cell>
          <cell r="AA1316">
            <v>0</v>
          </cell>
          <cell r="AJ1316">
            <v>-8928.6458333333339</v>
          </cell>
          <cell r="AN1316">
            <v>-4407.8125</v>
          </cell>
          <cell r="AR1316">
            <v>0</v>
          </cell>
          <cell r="AV1316">
            <v>0</v>
          </cell>
          <cell r="AZ1316">
            <v>0</v>
          </cell>
        </row>
        <row r="1317">
          <cell r="Q1317">
            <v>0</v>
          </cell>
          <cell r="S1317">
            <v>0</v>
          </cell>
          <cell r="U1317">
            <v>0</v>
          </cell>
          <cell r="V1317">
            <v>0</v>
          </cell>
          <cell r="W1317">
            <v>0</v>
          </cell>
          <cell r="Y1317">
            <v>0</v>
          </cell>
          <cell r="AA1317">
            <v>0</v>
          </cell>
          <cell r="AJ1317">
            <v>0</v>
          </cell>
          <cell r="AN1317">
            <v>0</v>
          </cell>
          <cell r="AR1317">
            <v>0</v>
          </cell>
          <cell r="AV1317">
            <v>0</v>
          </cell>
          <cell r="AZ1317">
            <v>0</v>
          </cell>
        </row>
        <row r="1318">
          <cell r="Q1318">
            <v>0</v>
          </cell>
          <cell r="S1318">
            <v>0</v>
          </cell>
          <cell r="U1318">
            <v>0</v>
          </cell>
          <cell r="V1318">
            <v>0</v>
          </cell>
          <cell r="W1318">
            <v>0</v>
          </cell>
          <cell r="Y1318">
            <v>0</v>
          </cell>
          <cell r="AA1318">
            <v>0</v>
          </cell>
          <cell r="AJ1318">
            <v>0</v>
          </cell>
          <cell r="AN1318">
            <v>0</v>
          </cell>
          <cell r="AR1318">
            <v>0</v>
          </cell>
          <cell r="AV1318">
            <v>0</v>
          </cell>
          <cell r="AZ1318">
            <v>0</v>
          </cell>
        </row>
        <row r="1319">
          <cell r="Q1319">
            <v>-28750</v>
          </cell>
          <cell r="S1319">
            <v>-143750</v>
          </cell>
          <cell r="U1319">
            <v>-258750</v>
          </cell>
          <cell r="V1319">
            <v>-316250</v>
          </cell>
          <cell r="W1319">
            <v>-28750</v>
          </cell>
          <cell r="Y1319">
            <v>-143750</v>
          </cell>
          <cell r="AA1319">
            <v>-258750</v>
          </cell>
          <cell r="AJ1319">
            <v>-172500</v>
          </cell>
          <cell r="AN1319">
            <v>-172500</v>
          </cell>
          <cell r="AR1319">
            <v>-172500</v>
          </cell>
          <cell r="AV1319">
            <v>-172500</v>
          </cell>
          <cell r="AZ1319">
            <v>-172500</v>
          </cell>
        </row>
        <row r="1320">
          <cell r="Q1320">
            <v>0</v>
          </cell>
          <cell r="S1320">
            <v>0</v>
          </cell>
          <cell r="U1320">
            <v>0</v>
          </cell>
          <cell r="V1320">
            <v>0</v>
          </cell>
          <cell r="W1320">
            <v>0</v>
          </cell>
          <cell r="Y1320">
            <v>0</v>
          </cell>
          <cell r="AA1320">
            <v>0</v>
          </cell>
          <cell r="AJ1320">
            <v>0</v>
          </cell>
          <cell r="AN1320">
            <v>0</v>
          </cell>
          <cell r="AR1320">
            <v>0</v>
          </cell>
          <cell r="AV1320">
            <v>0</v>
          </cell>
          <cell r="AZ1320">
            <v>0</v>
          </cell>
        </row>
        <row r="1321">
          <cell r="Q1321">
            <v>0</v>
          </cell>
          <cell r="S1321">
            <v>0</v>
          </cell>
          <cell r="U1321">
            <v>0</v>
          </cell>
          <cell r="V1321">
            <v>0</v>
          </cell>
          <cell r="W1321">
            <v>0</v>
          </cell>
          <cell r="Y1321">
            <v>0</v>
          </cell>
          <cell r="AA1321">
            <v>0</v>
          </cell>
          <cell r="AJ1321">
            <v>0</v>
          </cell>
          <cell r="AN1321">
            <v>0</v>
          </cell>
          <cell r="AR1321">
            <v>0</v>
          </cell>
          <cell r="AV1321">
            <v>0</v>
          </cell>
          <cell r="AZ1321">
            <v>0</v>
          </cell>
        </row>
        <row r="1322">
          <cell r="Q1322">
            <v>0</v>
          </cell>
          <cell r="S1322">
            <v>0</v>
          </cell>
          <cell r="U1322">
            <v>0</v>
          </cell>
          <cell r="V1322">
            <v>0</v>
          </cell>
          <cell r="W1322">
            <v>0</v>
          </cell>
          <cell r="Y1322">
            <v>0</v>
          </cell>
          <cell r="AA1322">
            <v>0</v>
          </cell>
          <cell r="AJ1322">
            <v>0</v>
          </cell>
          <cell r="AN1322">
            <v>0</v>
          </cell>
          <cell r="AR1322">
            <v>0</v>
          </cell>
          <cell r="AV1322">
            <v>0</v>
          </cell>
          <cell r="AZ1322">
            <v>0</v>
          </cell>
        </row>
        <row r="1323">
          <cell r="Q1323">
            <v>0</v>
          </cell>
          <cell r="S1323">
            <v>0</v>
          </cell>
          <cell r="U1323">
            <v>0</v>
          </cell>
          <cell r="V1323">
            <v>0</v>
          </cell>
          <cell r="W1323">
            <v>0</v>
          </cell>
          <cell r="Y1323">
            <v>0</v>
          </cell>
          <cell r="AA1323">
            <v>0</v>
          </cell>
          <cell r="AJ1323">
            <v>0</v>
          </cell>
          <cell r="AN1323">
            <v>0</v>
          </cell>
          <cell r="AR1323">
            <v>0</v>
          </cell>
          <cell r="AV1323">
            <v>0</v>
          </cell>
          <cell r="AZ1323">
            <v>0</v>
          </cell>
        </row>
        <row r="1324">
          <cell r="Q1324">
            <v>0</v>
          </cell>
          <cell r="S1324">
            <v>0</v>
          </cell>
          <cell r="U1324">
            <v>0</v>
          </cell>
          <cell r="V1324">
            <v>0</v>
          </cell>
          <cell r="W1324">
            <v>0</v>
          </cell>
          <cell r="Y1324">
            <v>0</v>
          </cell>
          <cell r="AA1324">
            <v>0</v>
          </cell>
          <cell r="AJ1324">
            <v>0</v>
          </cell>
          <cell r="AN1324">
            <v>0</v>
          </cell>
          <cell r="AR1324">
            <v>0</v>
          </cell>
          <cell r="AV1324">
            <v>0</v>
          </cell>
          <cell r="AZ1324">
            <v>0</v>
          </cell>
        </row>
        <row r="1325">
          <cell r="Q1325">
            <v>-20766.669999999998</v>
          </cell>
          <cell r="S1325">
            <v>-103833.33</v>
          </cell>
          <cell r="U1325">
            <v>-186899.99</v>
          </cell>
          <cell r="V1325">
            <v>-228433.32</v>
          </cell>
          <cell r="W1325">
            <v>-20766.650000000001</v>
          </cell>
          <cell r="Y1325">
            <v>-103833.33</v>
          </cell>
          <cell r="AA1325">
            <v>-186899.99</v>
          </cell>
          <cell r="AJ1325">
            <v>-124599.78208333334</v>
          </cell>
          <cell r="AN1325">
            <v>-124599.91208333334</v>
          </cell>
          <cell r="AR1325">
            <v>-124599.99333333335</v>
          </cell>
          <cell r="AV1325">
            <v>-124599.99249999999</v>
          </cell>
          <cell r="AZ1325">
            <v>-124599.99166666665</v>
          </cell>
        </row>
        <row r="1326">
          <cell r="Q1326">
            <v>-30625</v>
          </cell>
          <cell r="S1326">
            <v>-153125</v>
          </cell>
          <cell r="U1326">
            <v>-275625</v>
          </cell>
          <cell r="V1326">
            <v>-336875</v>
          </cell>
          <cell r="W1326">
            <v>-30625</v>
          </cell>
          <cell r="Y1326">
            <v>-153125</v>
          </cell>
          <cell r="AA1326">
            <v>-275625</v>
          </cell>
          <cell r="AJ1326">
            <v>-183750</v>
          </cell>
          <cell r="AN1326">
            <v>-183750</v>
          </cell>
          <cell r="AR1326">
            <v>-183750</v>
          </cell>
          <cell r="AV1326">
            <v>-183750</v>
          </cell>
          <cell r="AZ1326">
            <v>-183750</v>
          </cell>
        </row>
        <row r="1327">
          <cell r="Q1327">
            <v>-6133.33</v>
          </cell>
          <cell r="S1327">
            <v>-30666.67</v>
          </cell>
          <cell r="U1327">
            <v>-55200.01</v>
          </cell>
          <cell r="V1327">
            <v>-67466.679999999993</v>
          </cell>
          <cell r="W1327">
            <v>-6133.35</v>
          </cell>
          <cell r="Y1327">
            <v>-30666.67</v>
          </cell>
          <cell r="AA1327">
            <v>-55200.01</v>
          </cell>
          <cell r="AJ1327">
            <v>-36800.217916666668</v>
          </cell>
          <cell r="AN1327">
            <v>-36800.087916666664</v>
          </cell>
          <cell r="AR1327">
            <v>-36800.006666666661</v>
          </cell>
          <cell r="AV1327">
            <v>-36800.0075</v>
          </cell>
          <cell r="AZ1327">
            <v>-36800.008333333331</v>
          </cell>
        </row>
        <row r="1328">
          <cell r="Q1328">
            <v>-8262.5</v>
          </cell>
          <cell r="S1328">
            <v>-41312.5</v>
          </cell>
          <cell r="U1328">
            <v>-74362.5</v>
          </cell>
          <cell r="V1328">
            <v>-90887.5</v>
          </cell>
          <cell r="W1328">
            <v>-8262.5</v>
          </cell>
          <cell r="Y1328">
            <v>-41312.5</v>
          </cell>
          <cell r="AA1328">
            <v>-74362.5</v>
          </cell>
          <cell r="AJ1328">
            <v>-49575</v>
          </cell>
          <cell r="AN1328">
            <v>-49575</v>
          </cell>
          <cell r="AR1328">
            <v>-49575</v>
          </cell>
          <cell r="AV1328">
            <v>-49230.729166666664</v>
          </cell>
          <cell r="AZ1328">
            <v>-35459.895833333336</v>
          </cell>
        </row>
        <row r="1329">
          <cell r="Q1329">
            <v>-13791.67</v>
          </cell>
          <cell r="S1329">
            <v>-68958.33</v>
          </cell>
          <cell r="U1329">
            <v>-124124.99</v>
          </cell>
          <cell r="V1329">
            <v>-151708.32</v>
          </cell>
          <cell r="W1329">
            <v>-13791.65</v>
          </cell>
          <cell r="Y1329">
            <v>-68958.33</v>
          </cell>
          <cell r="AA1329">
            <v>-124124.99</v>
          </cell>
          <cell r="AJ1329">
            <v>-82749.782083333339</v>
          </cell>
          <cell r="AN1329">
            <v>-82749.912083333344</v>
          </cell>
          <cell r="AR1329">
            <v>-82749.993333333332</v>
          </cell>
          <cell r="AV1329">
            <v>-82175.340416666659</v>
          </cell>
          <cell r="AZ1329">
            <v>-59189.230416666665</v>
          </cell>
        </row>
        <row r="1330">
          <cell r="Q1330">
            <v>-44687.5</v>
          </cell>
          <cell r="S1330">
            <v>-223437.5</v>
          </cell>
          <cell r="U1330">
            <v>-402187.5</v>
          </cell>
          <cell r="V1330">
            <v>-491562.5</v>
          </cell>
          <cell r="W1330">
            <v>-44687.5</v>
          </cell>
          <cell r="Y1330">
            <v>-223437.5</v>
          </cell>
          <cell r="AA1330">
            <v>-402187.5</v>
          </cell>
          <cell r="AJ1330">
            <v>-268125</v>
          </cell>
          <cell r="AN1330">
            <v>-268125</v>
          </cell>
          <cell r="AR1330">
            <v>-268125</v>
          </cell>
          <cell r="AV1330">
            <v>-268125</v>
          </cell>
          <cell r="AZ1330">
            <v>-268125</v>
          </cell>
        </row>
        <row r="1331">
          <cell r="Q1331">
            <v>0</v>
          </cell>
          <cell r="S1331">
            <v>0</v>
          </cell>
          <cell r="U1331">
            <v>0</v>
          </cell>
          <cell r="V1331">
            <v>0</v>
          </cell>
          <cell r="W1331">
            <v>0</v>
          </cell>
          <cell r="Y1331">
            <v>0</v>
          </cell>
          <cell r="AA1331">
            <v>0</v>
          </cell>
          <cell r="AJ1331">
            <v>0</v>
          </cell>
          <cell r="AN1331">
            <v>0</v>
          </cell>
          <cell r="AR1331">
            <v>0</v>
          </cell>
          <cell r="AV1331">
            <v>0</v>
          </cell>
          <cell r="AZ1331">
            <v>0</v>
          </cell>
        </row>
        <row r="1332">
          <cell r="Q1332">
            <v>-6000</v>
          </cell>
          <cell r="S1332">
            <v>-30000</v>
          </cell>
          <cell r="U1332">
            <v>-54000</v>
          </cell>
          <cell r="V1332">
            <v>-66000</v>
          </cell>
          <cell r="W1332">
            <v>-6000</v>
          </cell>
          <cell r="Y1332">
            <v>-30000</v>
          </cell>
          <cell r="AA1332">
            <v>-54000</v>
          </cell>
          <cell r="AJ1332">
            <v>-36000</v>
          </cell>
          <cell r="AN1332">
            <v>-36000</v>
          </cell>
          <cell r="AR1332">
            <v>-36000</v>
          </cell>
          <cell r="AV1332">
            <v>-36000</v>
          </cell>
          <cell r="AZ1332">
            <v>-36000</v>
          </cell>
        </row>
        <row r="1333">
          <cell r="Q1333">
            <v>0</v>
          </cell>
          <cell r="S1333">
            <v>0</v>
          </cell>
          <cell r="U1333">
            <v>0</v>
          </cell>
          <cell r="V1333">
            <v>0</v>
          </cell>
          <cell r="W1333">
            <v>0</v>
          </cell>
          <cell r="Y1333">
            <v>0</v>
          </cell>
          <cell r="AA1333">
            <v>0</v>
          </cell>
          <cell r="AJ1333">
            <v>0</v>
          </cell>
          <cell r="AN1333">
            <v>0</v>
          </cell>
          <cell r="AR1333">
            <v>0</v>
          </cell>
          <cell r="AV1333">
            <v>0</v>
          </cell>
          <cell r="AZ1333">
            <v>0</v>
          </cell>
        </row>
        <row r="1334">
          <cell r="Q1334">
            <v>0</v>
          </cell>
          <cell r="S1334">
            <v>0</v>
          </cell>
          <cell r="U1334">
            <v>0</v>
          </cell>
          <cell r="V1334">
            <v>0</v>
          </cell>
          <cell r="W1334">
            <v>0</v>
          </cell>
          <cell r="Y1334">
            <v>0</v>
          </cell>
          <cell r="AA1334">
            <v>0</v>
          </cell>
          <cell r="AJ1334">
            <v>0</v>
          </cell>
          <cell r="AN1334">
            <v>0</v>
          </cell>
          <cell r="AR1334">
            <v>0</v>
          </cell>
          <cell r="AV1334">
            <v>0</v>
          </cell>
          <cell r="AZ1334">
            <v>0</v>
          </cell>
        </row>
        <row r="1335">
          <cell r="Q1335">
            <v>0</v>
          </cell>
          <cell r="S1335">
            <v>0</v>
          </cell>
          <cell r="U1335">
            <v>0</v>
          </cell>
          <cell r="V1335">
            <v>0</v>
          </cell>
          <cell r="W1335">
            <v>0</v>
          </cell>
          <cell r="Y1335">
            <v>0</v>
          </cell>
          <cell r="AA1335">
            <v>0</v>
          </cell>
          <cell r="AJ1335">
            <v>0</v>
          </cell>
          <cell r="AN1335">
            <v>0</v>
          </cell>
          <cell r="AR1335">
            <v>0</v>
          </cell>
          <cell r="AV1335">
            <v>0</v>
          </cell>
          <cell r="AZ1335">
            <v>0</v>
          </cell>
        </row>
        <row r="1336">
          <cell r="Q1336">
            <v>0</v>
          </cell>
          <cell r="S1336">
            <v>0</v>
          </cell>
          <cell r="U1336">
            <v>0</v>
          </cell>
          <cell r="V1336">
            <v>0</v>
          </cell>
          <cell r="W1336">
            <v>0</v>
          </cell>
          <cell r="Y1336">
            <v>0</v>
          </cell>
          <cell r="AA1336">
            <v>0</v>
          </cell>
          <cell r="AJ1336">
            <v>0</v>
          </cell>
          <cell r="AN1336">
            <v>0</v>
          </cell>
          <cell r="AR1336">
            <v>0</v>
          </cell>
          <cell r="AV1336">
            <v>0</v>
          </cell>
          <cell r="AZ1336">
            <v>0</v>
          </cell>
        </row>
        <row r="1337">
          <cell r="Q1337">
            <v>0</v>
          </cell>
          <cell r="S1337">
            <v>0</v>
          </cell>
          <cell r="U1337">
            <v>0</v>
          </cell>
          <cell r="V1337">
            <v>0</v>
          </cell>
          <cell r="W1337">
            <v>0</v>
          </cell>
          <cell r="Y1337">
            <v>0</v>
          </cell>
          <cell r="AA1337">
            <v>0</v>
          </cell>
          <cell r="AJ1337">
            <v>0</v>
          </cell>
          <cell r="AN1337">
            <v>0</v>
          </cell>
          <cell r="AR1337">
            <v>0</v>
          </cell>
          <cell r="AV1337">
            <v>0</v>
          </cell>
          <cell r="AZ1337">
            <v>0</v>
          </cell>
        </row>
        <row r="1338">
          <cell r="Q1338">
            <v>0</v>
          </cell>
          <cell r="S1338">
            <v>0</v>
          </cell>
          <cell r="U1338">
            <v>0</v>
          </cell>
          <cell r="V1338">
            <v>0</v>
          </cell>
          <cell r="W1338">
            <v>0</v>
          </cell>
          <cell r="Y1338">
            <v>0</v>
          </cell>
          <cell r="AA1338">
            <v>0</v>
          </cell>
          <cell r="AJ1338">
            <v>0</v>
          </cell>
          <cell r="AN1338">
            <v>0</v>
          </cell>
          <cell r="AR1338">
            <v>0</v>
          </cell>
          <cell r="AV1338">
            <v>0</v>
          </cell>
          <cell r="AZ1338">
            <v>0</v>
          </cell>
        </row>
        <row r="1339">
          <cell r="Q1339">
            <v>0</v>
          </cell>
          <cell r="S1339">
            <v>0</v>
          </cell>
          <cell r="U1339">
            <v>0</v>
          </cell>
          <cell r="V1339">
            <v>0</v>
          </cell>
          <cell r="W1339">
            <v>0</v>
          </cell>
          <cell r="Y1339">
            <v>0</v>
          </cell>
          <cell r="AA1339">
            <v>0</v>
          </cell>
          <cell r="AJ1339">
            <v>0</v>
          </cell>
          <cell r="AN1339">
            <v>0</v>
          </cell>
          <cell r="AR1339">
            <v>0</v>
          </cell>
          <cell r="AV1339">
            <v>0</v>
          </cell>
          <cell r="AZ1339">
            <v>0</v>
          </cell>
        </row>
        <row r="1340">
          <cell r="Q1340">
            <v>-1308576.8600000001</v>
          </cell>
          <cell r="S1340">
            <v>-19230.55</v>
          </cell>
          <cell r="U1340">
            <v>0</v>
          </cell>
          <cell r="V1340">
            <v>-96633.33</v>
          </cell>
          <cell r="W1340">
            <v>-11188.88</v>
          </cell>
          <cell r="Y1340">
            <v>-192538.88</v>
          </cell>
          <cell r="AA1340">
            <v>-101863.88</v>
          </cell>
          <cell r="AJ1340">
            <v>-339861.41875000001</v>
          </cell>
          <cell r="AN1340">
            <v>-421951.20708333334</v>
          </cell>
          <cell r="AR1340">
            <v>-408200.44333333336</v>
          </cell>
          <cell r="AV1340">
            <v>-178645.82208333336</v>
          </cell>
          <cell r="AZ1340">
            <v>-106859.19458333333</v>
          </cell>
        </row>
        <row r="1341">
          <cell r="Q1341">
            <v>0</v>
          </cell>
          <cell r="S1341">
            <v>0</v>
          </cell>
          <cell r="U1341">
            <v>0</v>
          </cell>
          <cell r="V1341">
            <v>0</v>
          </cell>
          <cell r="W1341">
            <v>0</v>
          </cell>
          <cell r="Y1341">
            <v>0</v>
          </cell>
          <cell r="AA1341">
            <v>0</v>
          </cell>
          <cell r="AJ1341">
            <v>0</v>
          </cell>
          <cell r="AN1341">
            <v>0</v>
          </cell>
          <cell r="AR1341">
            <v>0</v>
          </cell>
          <cell r="AV1341">
            <v>0</v>
          </cell>
          <cell r="AZ1341">
            <v>0</v>
          </cell>
        </row>
        <row r="1342">
          <cell r="Q1342">
            <v>-11355.44</v>
          </cell>
          <cell r="S1342">
            <v>0</v>
          </cell>
          <cell r="U1342">
            <v>0</v>
          </cell>
          <cell r="V1342">
            <v>0</v>
          </cell>
          <cell r="W1342">
            <v>0</v>
          </cell>
          <cell r="Y1342">
            <v>0</v>
          </cell>
          <cell r="AA1342">
            <v>0</v>
          </cell>
          <cell r="AJ1342">
            <v>-11355.439999999997</v>
          </cell>
          <cell r="AN1342">
            <v>-9305.1520833333325</v>
          </cell>
          <cell r="AR1342">
            <v>-5520.0054166666669</v>
          </cell>
          <cell r="AV1342">
            <v>-2050.2874999999999</v>
          </cell>
          <cell r="AZ1342">
            <v>0</v>
          </cell>
        </row>
        <row r="1343">
          <cell r="Q1343">
            <v>-594440.66</v>
          </cell>
          <cell r="S1343">
            <v>0</v>
          </cell>
          <cell r="U1343">
            <v>0</v>
          </cell>
          <cell r="V1343">
            <v>0</v>
          </cell>
          <cell r="W1343">
            <v>0</v>
          </cell>
          <cell r="Y1343">
            <v>0</v>
          </cell>
          <cell r="AA1343">
            <v>0</v>
          </cell>
          <cell r="AJ1343">
            <v>-417530.61666666664</v>
          </cell>
          <cell r="AN1343">
            <v>-372147.16749999998</v>
          </cell>
          <cell r="AR1343">
            <v>-203100.57166666666</v>
          </cell>
          <cell r="AV1343">
            <v>-84212.425000000003</v>
          </cell>
          <cell r="AZ1343">
            <v>0</v>
          </cell>
        </row>
        <row r="1344">
          <cell r="Q1344">
            <v>3378.85</v>
          </cell>
          <cell r="S1344">
            <v>8305.92</v>
          </cell>
          <cell r="U1344">
            <v>-31977.58</v>
          </cell>
          <cell r="V1344">
            <v>841238.09</v>
          </cell>
          <cell r="W1344">
            <v>0</v>
          </cell>
          <cell r="Y1344">
            <v>0</v>
          </cell>
          <cell r="AA1344">
            <v>0</v>
          </cell>
          <cell r="AJ1344">
            <v>140.78541666666666</v>
          </cell>
          <cell r="AN1344">
            <v>-1949.9658333333336</v>
          </cell>
          <cell r="AR1344">
            <v>66820.809166666659</v>
          </cell>
          <cell r="AV1344">
            <v>66680.023750000008</v>
          </cell>
          <cell r="AZ1344">
            <v>68770.774999999994</v>
          </cell>
        </row>
        <row r="1345">
          <cell r="Q1345">
            <v>677814</v>
          </cell>
          <cell r="S1345">
            <v>0</v>
          </cell>
          <cell r="U1345">
            <v>0</v>
          </cell>
          <cell r="V1345">
            <v>0</v>
          </cell>
          <cell r="W1345">
            <v>0</v>
          </cell>
          <cell r="Y1345">
            <v>0</v>
          </cell>
          <cell r="AA1345">
            <v>0</v>
          </cell>
          <cell r="AJ1345">
            <v>-5507354.7620833339</v>
          </cell>
          <cell r="AN1345">
            <v>-2930435.3033333332</v>
          </cell>
          <cell r="AR1345">
            <v>-597101.97000000009</v>
          </cell>
          <cell r="AV1345">
            <v>28242.25</v>
          </cell>
          <cell r="AZ1345">
            <v>0</v>
          </cell>
        </row>
        <row r="1346">
          <cell r="Q1346">
            <v>-2018750</v>
          </cell>
          <cell r="S1346">
            <v>-3633750</v>
          </cell>
          <cell r="U1346">
            <v>0</v>
          </cell>
          <cell r="V1346">
            <v>0</v>
          </cell>
          <cell r="W1346">
            <v>0</v>
          </cell>
          <cell r="Y1346">
            <v>0</v>
          </cell>
          <cell r="AA1346">
            <v>0</v>
          </cell>
          <cell r="AJ1346">
            <v>-2422500</v>
          </cell>
          <cell r="AN1346">
            <v>-2035572.9166666667</v>
          </cell>
          <cell r="AR1346">
            <v>-1362656.25</v>
          </cell>
          <cell r="AV1346">
            <v>-622447.91666666663</v>
          </cell>
          <cell r="AZ1346">
            <v>0</v>
          </cell>
        </row>
        <row r="1347">
          <cell r="Q1347">
            <v>-1458333.33</v>
          </cell>
          <cell r="S1347">
            <v>-2624999.9900000002</v>
          </cell>
          <cell r="U1347">
            <v>-291666.65000000002</v>
          </cell>
          <cell r="V1347">
            <v>-874999.99</v>
          </cell>
          <cell r="W1347">
            <v>-1458333.32</v>
          </cell>
          <cell r="Y1347">
            <v>-2625000</v>
          </cell>
          <cell r="AA1347">
            <v>-291666.65999999997</v>
          </cell>
          <cell r="AJ1347">
            <v>-1749999.8895833334</v>
          </cell>
          <cell r="AN1347">
            <v>-1749999.9908333337</v>
          </cell>
          <cell r="AR1347">
            <v>-1749999.9879166668</v>
          </cell>
          <cell r="AV1347">
            <v>-1749999.9904166667</v>
          </cell>
          <cell r="AZ1347">
            <v>-1749999.9870833333</v>
          </cell>
        </row>
        <row r="1348">
          <cell r="Q1348">
            <v>13882.53</v>
          </cell>
          <cell r="S1348">
            <v>-8905.9599999999991</v>
          </cell>
          <cell r="U1348">
            <v>-11056.07</v>
          </cell>
          <cell r="V1348">
            <v>-12098.41</v>
          </cell>
          <cell r="W1348">
            <v>-12878.57</v>
          </cell>
          <cell r="Y1348">
            <v>-14186.43</v>
          </cell>
          <cell r="AA1348">
            <v>-15344.23</v>
          </cell>
          <cell r="AJ1348">
            <v>-158802.25</v>
          </cell>
          <cell r="AN1348">
            <v>-126679.09916666667</v>
          </cell>
          <cell r="AR1348">
            <v>-72083.33749999998</v>
          </cell>
          <cell r="AV1348">
            <v>-9072.0466666666653</v>
          </cell>
          <cell r="AZ1348">
            <v>4314.8708333333334</v>
          </cell>
        </row>
        <row r="1349">
          <cell r="Q1349">
            <v>-34101.89</v>
          </cell>
          <cell r="S1349">
            <v>-45550.45</v>
          </cell>
          <cell r="U1349">
            <v>-47469.48</v>
          </cell>
          <cell r="V1349">
            <v>-48308.86</v>
          </cell>
          <cell r="W1349">
            <v>-49126.44</v>
          </cell>
          <cell r="Y1349">
            <v>-50538.33</v>
          </cell>
          <cell r="AA1349">
            <v>-51988.17</v>
          </cell>
          <cell r="AJ1349">
            <v>-126345.24583333335</v>
          </cell>
          <cell r="AN1349">
            <v>-108744.9175</v>
          </cell>
          <cell r="AR1349">
            <v>-80277.514583333337</v>
          </cell>
          <cell r="AV1349">
            <v>-47038.256250000006</v>
          </cell>
          <cell r="AZ1349">
            <v>-40140.166250000002</v>
          </cell>
        </row>
        <row r="1350">
          <cell r="Q1350">
            <v>-3931666.66</v>
          </cell>
          <cell r="S1350">
            <v>-6178333.3200000003</v>
          </cell>
          <cell r="U1350">
            <v>-1684999.98</v>
          </cell>
          <cell r="V1350">
            <v>-2808333.32</v>
          </cell>
          <cell r="W1350">
            <v>-3931666.65</v>
          </cell>
          <cell r="Y1350">
            <v>-6178333.3300000001</v>
          </cell>
          <cell r="AA1350">
            <v>-1684999.99</v>
          </cell>
          <cell r="AJ1350">
            <v>-3369999.8920833333</v>
          </cell>
          <cell r="AN1350">
            <v>-3369999.9875000003</v>
          </cell>
          <cell r="AR1350">
            <v>-3369999.9845833331</v>
          </cell>
          <cell r="AV1350">
            <v>-3369999.9870833331</v>
          </cell>
          <cell r="AZ1350">
            <v>-3369999.9837500001</v>
          </cell>
        </row>
        <row r="1351">
          <cell r="Q1351">
            <v>0</v>
          </cell>
          <cell r="S1351">
            <v>0</v>
          </cell>
          <cell r="U1351">
            <v>0</v>
          </cell>
          <cell r="V1351">
            <v>0</v>
          </cell>
          <cell r="W1351">
            <v>0</v>
          </cell>
          <cell r="Y1351">
            <v>0</v>
          </cell>
          <cell r="AA1351">
            <v>0</v>
          </cell>
          <cell r="AJ1351">
            <v>0</v>
          </cell>
          <cell r="AN1351">
            <v>0</v>
          </cell>
          <cell r="AR1351">
            <v>0</v>
          </cell>
          <cell r="AV1351">
            <v>0</v>
          </cell>
          <cell r="AZ1351">
            <v>0</v>
          </cell>
        </row>
        <row r="1352">
          <cell r="Q1352">
            <v>-58291.55</v>
          </cell>
          <cell r="S1352">
            <v>-58291.54</v>
          </cell>
          <cell r="U1352">
            <v>-73421.100000000006</v>
          </cell>
          <cell r="V1352">
            <v>-73421.100000000006</v>
          </cell>
          <cell r="W1352">
            <v>-88065.75</v>
          </cell>
          <cell r="Y1352">
            <v>-88065.75</v>
          </cell>
          <cell r="AA1352">
            <v>-80409.600000000006</v>
          </cell>
          <cell r="AJ1352">
            <v>-65911.976249999992</v>
          </cell>
          <cell r="AN1352">
            <v>-51818.722916666658</v>
          </cell>
          <cell r="AR1352">
            <v>-63853.882916666662</v>
          </cell>
          <cell r="AV1352">
            <v>-77228.979583333319</v>
          </cell>
          <cell r="AZ1352">
            <v>-91883.27208333333</v>
          </cell>
        </row>
        <row r="1353">
          <cell r="Q1353">
            <v>-3731250</v>
          </cell>
          <cell r="S1353">
            <v>-6716250</v>
          </cell>
          <cell r="U1353">
            <v>-746250</v>
          </cell>
          <cell r="V1353">
            <v>-2238750</v>
          </cell>
          <cell r="W1353">
            <v>-3731250</v>
          </cell>
          <cell r="Y1353">
            <v>-6716250</v>
          </cell>
          <cell r="AA1353">
            <v>-746250</v>
          </cell>
          <cell r="AJ1353">
            <v>-4477500</v>
          </cell>
          <cell r="AN1353">
            <v>-4477500</v>
          </cell>
          <cell r="AR1353">
            <v>-4477500</v>
          </cell>
          <cell r="AV1353">
            <v>-4477500</v>
          </cell>
          <cell r="AZ1353">
            <v>-3202656.25</v>
          </cell>
        </row>
        <row r="1354">
          <cell r="Q1354">
            <v>0</v>
          </cell>
          <cell r="S1354">
            <v>0</v>
          </cell>
          <cell r="U1354">
            <v>0</v>
          </cell>
          <cell r="V1354">
            <v>0</v>
          </cell>
          <cell r="W1354">
            <v>0</v>
          </cell>
          <cell r="Y1354">
            <v>0</v>
          </cell>
          <cell r="AA1354">
            <v>0</v>
          </cell>
          <cell r="AJ1354">
            <v>-360021.76208333339</v>
          </cell>
          <cell r="AN1354">
            <v>-161844.62333333332</v>
          </cell>
          <cell r="AR1354">
            <v>-29726.563333333335</v>
          </cell>
          <cell r="AV1354">
            <v>0</v>
          </cell>
          <cell r="AZ1354">
            <v>0</v>
          </cell>
        </row>
        <row r="1355">
          <cell r="Q1355">
            <v>-6142500</v>
          </cell>
          <cell r="S1355">
            <v>-9652500</v>
          </cell>
          <cell r="U1355">
            <v>-2632500</v>
          </cell>
          <cell r="V1355">
            <v>-4387500</v>
          </cell>
          <cell r="W1355">
            <v>-6142500</v>
          </cell>
          <cell r="Y1355">
            <v>-9652500</v>
          </cell>
          <cell r="AA1355">
            <v>-2632500</v>
          </cell>
          <cell r="AJ1355">
            <v>-5265000</v>
          </cell>
          <cell r="AN1355">
            <v>-5265000</v>
          </cell>
          <cell r="AR1355">
            <v>-5265000</v>
          </cell>
          <cell r="AV1355">
            <v>-5265000</v>
          </cell>
          <cell r="AZ1355">
            <v>-5265000</v>
          </cell>
        </row>
        <row r="1356">
          <cell r="Q1356">
            <v>-2499250</v>
          </cell>
          <cell r="S1356">
            <v>-5831583.3399999999</v>
          </cell>
          <cell r="U1356">
            <v>-9163916.6799999997</v>
          </cell>
          <cell r="V1356">
            <v>-833083.33</v>
          </cell>
          <cell r="W1356">
            <v>-2499250</v>
          </cell>
          <cell r="Y1356">
            <v>-5831583.3600000003</v>
          </cell>
          <cell r="AA1356">
            <v>-9163916.6999999993</v>
          </cell>
          <cell r="AJ1356">
            <v>-4998500.1120833335</v>
          </cell>
          <cell r="AN1356">
            <v>-4998500.0487499991</v>
          </cell>
          <cell r="AR1356">
            <v>-4998500.0066666668</v>
          </cell>
          <cell r="AV1356">
            <v>-4998500.0133333327</v>
          </cell>
          <cell r="AZ1356">
            <v>-4998500.0133333327</v>
          </cell>
        </row>
        <row r="1357">
          <cell r="U1357">
            <v>0</v>
          </cell>
          <cell r="V1357">
            <v>0</v>
          </cell>
          <cell r="W1357">
            <v>0</v>
          </cell>
          <cell r="Y1357">
            <v>0</v>
          </cell>
          <cell r="AA1357">
            <v>0</v>
          </cell>
          <cell r="AJ1357">
            <v>0</v>
          </cell>
          <cell r="AN1357">
            <v>0</v>
          </cell>
          <cell r="AR1357">
            <v>0</v>
          </cell>
          <cell r="AV1357">
            <v>0</v>
          </cell>
          <cell r="AZ1357">
            <v>0</v>
          </cell>
        </row>
        <row r="1358">
          <cell r="Q1358">
            <v>0</v>
          </cell>
          <cell r="S1358">
            <v>0</v>
          </cell>
          <cell r="U1358">
            <v>0</v>
          </cell>
          <cell r="V1358">
            <v>0</v>
          </cell>
          <cell r="W1358">
            <v>0</v>
          </cell>
          <cell r="Y1358">
            <v>0</v>
          </cell>
          <cell r="AA1358">
            <v>0</v>
          </cell>
          <cell r="AJ1358">
            <v>0</v>
          </cell>
          <cell r="AN1358">
            <v>0</v>
          </cell>
          <cell r="AR1358">
            <v>0</v>
          </cell>
          <cell r="AV1358">
            <v>0</v>
          </cell>
          <cell r="AZ1358">
            <v>0</v>
          </cell>
        </row>
        <row r="1359">
          <cell r="Q1359">
            <v>-2307666.6800000002</v>
          </cell>
          <cell r="S1359">
            <v>-3461500.02</v>
          </cell>
          <cell r="U1359">
            <v>-1153833.3600000001</v>
          </cell>
          <cell r="V1359">
            <v>-1730750.01</v>
          </cell>
          <cell r="W1359">
            <v>-2307666.6800000002</v>
          </cell>
          <cell r="Y1359">
            <v>-3461500</v>
          </cell>
          <cell r="AA1359">
            <v>-1153833.3400000001</v>
          </cell>
          <cell r="AJ1359">
            <v>-2019208.3825000003</v>
          </cell>
          <cell r="AN1359">
            <v>-2019208.3475000001</v>
          </cell>
          <cell r="AR1359">
            <v>-2019208.3475000001</v>
          </cell>
          <cell r="AV1359">
            <v>-2019208.3466666669</v>
          </cell>
          <cell r="AZ1359">
            <v>-2019208.344166667</v>
          </cell>
        </row>
        <row r="1360">
          <cell r="Q1360">
            <v>-397800</v>
          </cell>
          <cell r="S1360">
            <v>-596700</v>
          </cell>
          <cell r="U1360">
            <v>-198900</v>
          </cell>
          <cell r="V1360">
            <v>-298350</v>
          </cell>
          <cell r="W1360">
            <v>-397800</v>
          </cell>
          <cell r="Y1360">
            <v>-596700</v>
          </cell>
          <cell r="AA1360">
            <v>-198900</v>
          </cell>
          <cell r="AJ1360">
            <v>-348075</v>
          </cell>
          <cell r="AN1360">
            <v>-348075</v>
          </cell>
          <cell r="AR1360">
            <v>-348075</v>
          </cell>
          <cell r="AV1360">
            <v>-348075</v>
          </cell>
          <cell r="AZ1360">
            <v>-348075</v>
          </cell>
        </row>
        <row r="1361">
          <cell r="Q1361">
            <v>0</v>
          </cell>
          <cell r="S1361">
            <v>0</v>
          </cell>
          <cell r="U1361">
            <v>0</v>
          </cell>
          <cell r="V1361">
            <v>0</v>
          </cell>
          <cell r="W1361">
            <v>0</v>
          </cell>
          <cell r="Y1361">
            <v>0</v>
          </cell>
          <cell r="AA1361">
            <v>0</v>
          </cell>
          <cell r="AJ1361">
            <v>0</v>
          </cell>
          <cell r="AN1361">
            <v>0</v>
          </cell>
          <cell r="AR1361">
            <v>0</v>
          </cell>
          <cell r="AV1361">
            <v>0</v>
          </cell>
          <cell r="AZ1361">
            <v>0</v>
          </cell>
        </row>
        <row r="1362">
          <cell r="Q1362">
            <v>-1180368.1399999999</v>
          </cell>
          <cell r="S1362">
            <v>-3464951.48</v>
          </cell>
          <cell r="U1362">
            <v>-5749534.8200000003</v>
          </cell>
          <cell r="V1362">
            <v>-6891826.4900000002</v>
          </cell>
          <cell r="W1362">
            <v>-1180368.1599999999</v>
          </cell>
          <cell r="Y1362">
            <v>-3464951.5</v>
          </cell>
          <cell r="AA1362">
            <v>-5749534.8399999999</v>
          </cell>
          <cell r="AJ1362">
            <v>-4036097.2974999999</v>
          </cell>
          <cell r="AN1362">
            <v>-4036097.3041666667</v>
          </cell>
          <cell r="AR1362">
            <v>-4036097.3133333325</v>
          </cell>
          <cell r="AV1362">
            <v>-4036097.3266666662</v>
          </cell>
          <cell r="AZ1362">
            <v>-4036097.34</v>
          </cell>
        </row>
        <row r="1363">
          <cell r="S1363">
            <v>-1828125</v>
          </cell>
          <cell r="U1363">
            <v>-4640625</v>
          </cell>
          <cell r="V1363">
            <v>-6046875</v>
          </cell>
          <cell r="W1363">
            <v>-7453125</v>
          </cell>
          <cell r="Y1363">
            <v>-2203125</v>
          </cell>
          <cell r="AA1363">
            <v>-5015625</v>
          </cell>
          <cell r="AJ1363">
            <v>0</v>
          </cell>
          <cell r="AN1363">
            <v>-650390.625</v>
          </cell>
          <cell r="AR1363">
            <v>-2126953.125</v>
          </cell>
          <cell r="AV1363">
            <v>-3798828.125</v>
          </cell>
          <cell r="AZ1363">
            <v>-4234375</v>
          </cell>
        </row>
        <row r="1364">
          <cell r="U1364">
            <v>38951.589999999997</v>
          </cell>
          <cell r="V1364">
            <v>74203.070000000007</v>
          </cell>
          <cell r="W1364">
            <v>0</v>
          </cell>
          <cell r="Y1364">
            <v>0</v>
          </cell>
          <cell r="AA1364">
            <v>0</v>
          </cell>
          <cell r="AJ1364">
            <v>0</v>
          </cell>
          <cell r="AN1364">
            <v>1845.6979166666667</v>
          </cell>
          <cell r="AR1364">
            <v>9652.27</v>
          </cell>
          <cell r="AV1364">
            <v>9652.27</v>
          </cell>
          <cell r="AZ1364">
            <v>7806.5720833333335</v>
          </cell>
        </row>
        <row r="1365">
          <cell r="Q1365">
            <v>-1948875</v>
          </cell>
          <cell r="S1365">
            <v>-3248125</v>
          </cell>
          <cell r="U1365">
            <v>-649625</v>
          </cell>
          <cell r="V1365">
            <v>-1299250</v>
          </cell>
          <cell r="W1365">
            <v>-1948875</v>
          </cell>
          <cell r="Y1365">
            <v>-3248125</v>
          </cell>
          <cell r="AA1365">
            <v>-649625</v>
          </cell>
          <cell r="AJ1365">
            <v>-2273687.5175000001</v>
          </cell>
          <cell r="AN1365">
            <v>-2273687.5</v>
          </cell>
          <cell r="AR1365">
            <v>-2273687.5</v>
          </cell>
          <cell r="AV1365">
            <v>-2273687.5</v>
          </cell>
          <cell r="AZ1365">
            <v>-2273687.5</v>
          </cell>
        </row>
        <row r="1366">
          <cell r="Q1366">
            <v>0</v>
          </cell>
          <cell r="S1366">
            <v>0</v>
          </cell>
          <cell r="U1366">
            <v>0</v>
          </cell>
          <cell r="V1366">
            <v>0</v>
          </cell>
          <cell r="W1366">
            <v>0</v>
          </cell>
          <cell r="Y1366">
            <v>0</v>
          </cell>
          <cell r="AA1366">
            <v>0</v>
          </cell>
          <cell r="AJ1366">
            <v>0</v>
          </cell>
          <cell r="AN1366">
            <v>0</v>
          </cell>
          <cell r="AR1366">
            <v>0</v>
          </cell>
          <cell r="AV1366">
            <v>0</v>
          </cell>
          <cell r="AZ1366">
            <v>0</v>
          </cell>
        </row>
        <row r="1367">
          <cell r="Q1367">
            <v>0</v>
          </cell>
          <cell r="S1367">
            <v>0</v>
          </cell>
          <cell r="U1367">
            <v>0</v>
          </cell>
          <cell r="V1367">
            <v>0</v>
          </cell>
          <cell r="W1367">
            <v>0</v>
          </cell>
          <cell r="Y1367">
            <v>0</v>
          </cell>
          <cell r="AA1367">
            <v>0</v>
          </cell>
          <cell r="AJ1367">
            <v>-718140.625</v>
          </cell>
          <cell r="AN1367">
            <v>-297765.625</v>
          </cell>
          <cell r="AR1367">
            <v>0</v>
          </cell>
          <cell r="AV1367">
            <v>0</v>
          </cell>
          <cell r="AZ1367">
            <v>0</v>
          </cell>
        </row>
        <row r="1368">
          <cell r="Q1368">
            <v>-38567.11</v>
          </cell>
          <cell r="S1368">
            <v>-50456.73</v>
          </cell>
          <cell r="U1368">
            <v>-21148.32</v>
          </cell>
          <cell r="V1368">
            <v>-20985.83</v>
          </cell>
          <cell r="W1368">
            <v>-45229.64</v>
          </cell>
          <cell r="Y1368">
            <v>-21363.599999999999</v>
          </cell>
          <cell r="AA1368">
            <v>-20621.12</v>
          </cell>
          <cell r="AJ1368">
            <v>-69439.622500000012</v>
          </cell>
          <cell r="AN1368">
            <v>-58032.254583333335</v>
          </cell>
          <cell r="AR1368">
            <v>-45244.488333333335</v>
          </cell>
          <cell r="AV1368">
            <v>-30177.263333333336</v>
          </cell>
          <cell r="AZ1368">
            <v>-21999.241249999995</v>
          </cell>
        </row>
        <row r="1369">
          <cell r="Q1369">
            <v>-746471.39</v>
          </cell>
          <cell r="S1369">
            <v>-3548138.05</v>
          </cell>
          <cell r="U1369">
            <v>-6349804.71</v>
          </cell>
          <cell r="V1369">
            <v>-7750638.04</v>
          </cell>
          <cell r="W1369">
            <v>-746471.37</v>
          </cell>
          <cell r="Y1369">
            <v>-3548137.99</v>
          </cell>
          <cell r="AA1369">
            <v>-6349804.6500000004</v>
          </cell>
          <cell r="AJ1369">
            <v>-4248554.7241666662</v>
          </cell>
          <cell r="AN1369">
            <v>-4248554.7174999993</v>
          </cell>
          <cell r="AR1369">
            <v>-4248554.7091666665</v>
          </cell>
          <cell r="AV1369">
            <v>-4248554.6883333335</v>
          </cell>
          <cell r="AZ1369">
            <v>-4248554.6616666662</v>
          </cell>
        </row>
        <row r="1370">
          <cell r="Q1370">
            <v>-5542033.3300000001</v>
          </cell>
          <cell r="S1370">
            <v>-8679033.3300000001</v>
          </cell>
          <cell r="U1370">
            <v>-2405033.33</v>
          </cell>
          <cell r="V1370">
            <v>-3973533.33</v>
          </cell>
          <cell r="W1370">
            <v>-5542033.3300000001</v>
          </cell>
          <cell r="Y1370">
            <v>-8679033.3300000001</v>
          </cell>
          <cell r="AA1370">
            <v>-2405033.33</v>
          </cell>
          <cell r="AJ1370">
            <v>-4757783.3299999991</v>
          </cell>
          <cell r="AN1370">
            <v>-4757783.3299999991</v>
          </cell>
          <cell r="AR1370">
            <v>-4757783.3299999991</v>
          </cell>
          <cell r="AV1370">
            <v>-4757783.3299999991</v>
          </cell>
          <cell r="AZ1370">
            <v>-4757783.3299999991</v>
          </cell>
        </row>
        <row r="1371">
          <cell r="Q1371">
            <v>0</v>
          </cell>
          <cell r="S1371">
            <v>0</v>
          </cell>
          <cell r="U1371">
            <v>0</v>
          </cell>
          <cell r="V1371">
            <v>0</v>
          </cell>
          <cell r="W1371">
            <v>0</v>
          </cell>
          <cell r="Y1371">
            <v>0</v>
          </cell>
          <cell r="AA1371">
            <v>0</v>
          </cell>
          <cell r="AJ1371">
            <v>0</v>
          </cell>
          <cell r="AN1371">
            <v>0</v>
          </cell>
          <cell r="AR1371">
            <v>0</v>
          </cell>
          <cell r="AV1371">
            <v>0</v>
          </cell>
          <cell r="AZ1371">
            <v>0</v>
          </cell>
        </row>
        <row r="1372">
          <cell r="Q1372">
            <v>-1452916.67</v>
          </cell>
          <cell r="S1372">
            <v>-4358750.01</v>
          </cell>
          <cell r="U1372">
            <v>-7264583.3499999996</v>
          </cell>
          <cell r="V1372">
            <v>-8717500.0199999996</v>
          </cell>
          <cell r="W1372">
            <v>-1452916.69</v>
          </cell>
          <cell r="Y1372">
            <v>-4358750</v>
          </cell>
          <cell r="AA1372">
            <v>-7264583.3399999999</v>
          </cell>
          <cell r="AJ1372">
            <v>-5085208.3520833328</v>
          </cell>
          <cell r="AN1372">
            <v>-5085208.3487499999</v>
          </cell>
          <cell r="AR1372">
            <v>-5085208.3479166673</v>
          </cell>
          <cell r="AV1372">
            <v>-5085208.3450000007</v>
          </cell>
          <cell r="AZ1372">
            <v>-5085208.3450000007</v>
          </cell>
        </row>
        <row r="1373">
          <cell r="S1373">
            <v>-207980.79</v>
          </cell>
          <cell r="U1373">
            <v>-143337.14000000001</v>
          </cell>
          <cell r="V1373">
            <v>-197719.22</v>
          </cell>
          <cell r="W1373">
            <v>-65160.04</v>
          </cell>
          <cell r="Y1373">
            <v>-174582.8</v>
          </cell>
          <cell r="AA1373">
            <v>-86689.05</v>
          </cell>
          <cell r="AJ1373">
            <v>0</v>
          </cell>
          <cell r="AN1373">
            <v>-35257.425000000003</v>
          </cell>
          <cell r="AR1373">
            <v>-81524.209166666682</v>
          </cell>
          <cell r="AV1373">
            <v>-122819.53500000003</v>
          </cell>
          <cell r="AZ1373">
            <v>-130026.52708333336</v>
          </cell>
        </row>
        <row r="1374">
          <cell r="U1374">
            <v>-89556.33</v>
          </cell>
          <cell r="V1374">
            <v>-179112.33</v>
          </cell>
          <cell r="W1374">
            <v>-2890.44</v>
          </cell>
          <cell r="Y1374">
            <v>-133251.44</v>
          </cell>
          <cell r="AA1374">
            <v>-92446.11</v>
          </cell>
          <cell r="AJ1374">
            <v>0</v>
          </cell>
          <cell r="AN1374">
            <v>-3972.2912500000002</v>
          </cell>
          <cell r="AR1374">
            <v>-35885.965833333328</v>
          </cell>
          <cell r="AV1374">
            <v>-75408.641250000001</v>
          </cell>
          <cell r="AZ1374">
            <v>-100255.46583333332</v>
          </cell>
        </row>
        <row r="1375">
          <cell r="U1375">
            <v>-108174.3</v>
          </cell>
          <cell r="V1375">
            <v>-108174.3</v>
          </cell>
          <cell r="W1375">
            <v>0</v>
          </cell>
          <cell r="Y1375">
            <v>0</v>
          </cell>
          <cell r="AA1375">
            <v>0</v>
          </cell>
          <cell r="AJ1375">
            <v>0</v>
          </cell>
          <cell r="AN1375">
            <v>-5464.4958333333334</v>
          </cell>
          <cell r="AR1375">
            <v>-18986.283333333336</v>
          </cell>
          <cell r="AV1375">
            <v>-18986.283333333336</v>
          </cell>
          <cell r="AZ1375">
            <v>-13521.7875</v>
          </cell>
        </row>
        <row r="1376">
          <cell r="Y1376">
            <v>0</v>
          </cell>
          <cell r="AA1376">
            <v>-2798541.66</v>
          </cell>
          <cell r="AR1376">
            <v>0</v>
          </cell>
          <cell r="AV1376">
            <v>-956168.40083333338</v>
          </cell>
          <cell r="AZ1376">
            <v>-3661425.3433333337</v>
          </cell>
        </row>
        <row r="1377">
          <cell r="AV1377">
            <v>0</v>
          </cell>
          <cell r="AZ1377">
            <v>-222342.87541666665</v>
          </cell>
        </row>
        <row r="1378">
          <cell r="AV1378">
            <v>0</v>
          </cell>
          <cell r="AZ1378">
            <v>0</v>
          </cell>
        </row>
        <row r="1379">
          <cell r="U1379">
            <v>-15645594.01</v>
          </cell>
          <cell r="V1379">
            <v>-3549947.62</v>
          </cell>
          <cell r="W1379">
            <v>0</v>
          </cell>
          <cell r="Y1379">
            <v>0</v>
          </cell>
          <cell r="AA1379">
            <v>0</v>
          </cell>
          <cell r="AJ1379">
            <v>0</v>
          </cell>
          <cell r="AN1379">
            <v>-2530973.5470833331</v>
          </cell>
          <cell r="AR1379">
            <v>-3478702.2658333331</v>
          </cell>
          <cell r="AV1379">
            <v>-3478702.2658333331</v>
          </cell>
          <cell r="AZ1379">
            <v>-947728.71875</v>
          </cell>
        </row>
        <row r="1380">
          <cell r="Q1380">
            <v>0</v>
          </cell>
          <cell r="S1380">
            <v>0</v>
          </cell>
          <cell r="U1380">
            <v>0</v>
          </cell>
          <cell r="V1380">
            <v>0</v>
          </cell>
          <cell r="W1380">
            <v>0</v>
          </cell>
          <cell r="Y1380">
            <v>0</v>
          </cell>
          <cell r="AA1380">
            <v>0</v>
          </cell>
          <cell r="AJ1380">
            <v>0</v>
          </cell>
          <cell r="AN1380">
            <v>0</v>
          </cell>
          <cell r="AR1380">
            <v>0</v>
          </cell>
          <cell r="AV1380">
            <v>0</v>
          </cell>
          <cell r="AZ1380">
            <v>0</v>
          </cell>
        </row>
        <row r="1381">
          <cell r="Q1381">
            <v>-342882.46</v>
          </cell>
          <cell r="S1381">
            <v>-1313.41</v>
          </cell>
          <cell r="U1381">
            <v>-28886.65</v>
          </cell>
          <cell r="V1381">
            <v>-349434.49</v>
          </cell>
          <cell r="W1381">
            <v>-308254.14</v>
          </cell>
          <cell r="Y1381">
            <v>-1046.01</v>
          </cell>
          <cell r="AA1381">
            <v>-694.93</v>
          </cell>
          <cell r="AJ1381">
            <v>-140782.96625000003</v>
          </cell>
          <cell r="AN1381">
            <v>-72888.206250000003</v>
          </cell>
          <cell r="AR1381">
            <v>-106380.33625000001</v>
          </cell>
          <cell r="AV1381">
            <v>-104166.51041666667</v>
          </cell>
          <cell r="AZ1381">
            <v>-153117.785</v>
          </cell>
        </row>
        <row r="1382">
          <cell r="Q1382">
            <v>-26062.33</v>
          </cell>
          <cell r="S1382">
            <v>-23225.67</v>
          </cell>
          <cell r="U1382">
            <v>-63684.46</v>
          </cell>
          <cell r="V1382">
            <v>-18266.96</v>
          </cell>
          <cell r="W1382">
            <v>-31499.87</v>
          </cell>
          <cell r="Y1382">
            <v>-52847.88</v>
          </cell>
          <cell r="AA1382">
            <v>-32185.5</v>
          </cell>
          <cell r="AJ1382">
            <v>-31248.795833333334</v>
          </cell>
          <cell r="AN1382">
            <v>-31327.692083333328</v>
          </cell>
          <cell r="AR1382">
            <v>-35314.465000000004</v>
          </cell>
          <cell r="AV1382">
            <v>-34619.732499999998</v>
          </cell>
          <cell r="AZ1382">
            <v>-36117.936666666661</v>
          </cell>
        </row>
        <row r="1383">
          <cell r="Q1383">
            <v>0</v>
          </cell>
          <cell r="S1383">
            <v>0</v>
          </cell>
          <cell r="U1383">
            <v>0</v>
          </cell>
          <cell r="V1383">
            <v>0</v>
          </cell>
          <cell r="W1383">
            <v>0</v>
          </cell>
          <cell r="Y1383">
            <v>0</v>
          </cell>
          <cell r="AA1383">
            <v>0</v>
          </cell>
          <cell r="AJ1383">
            <v>0</v>
          </cell>
          <cell r="AN1383">
            <v>0</v>
          </cell>
          <cell r="AR1383">
            <v>0</v>
          </cell>
          <cell r="AV1383">
            <v>0</v>
          </cell>
          <cell r="AZ1383">
            <v>0</v>
          </cell>
        </row>
        <row r="1384">
          <cell r="Q1384">
            <v>-255</v>
          </cell>
          <cell r="S1384">
            <v>-250</v>
          </cell>
          <cell r="U1384">
            <v>112</v>
          </cell>
          <cell r="V1384">
            <v>0</v>
          </cell>
          <cell r="W1384">
            <v>0</v>
          </cell>
          <cell r="Y1384">
            <v>-260</v>
          </cell>
          <cell r="AA1384">
            <v>0</v>
          </cell>
          <cell r="AJ1384">
            <v>-55.817499999999995</v>
          </cell>
          <cell r="AN1384">
            <v>-111.60916666666667</v>
          </cell>
          <cell r="AR1384">
            <v>-95.859166666666667</v>
          </cell>
          <cell r="AV1384">
            <v>-74.791666666666671</v>
          </cell>
          <cell r="AZ1384">
            <v>-17</v>
          </cell>
        </row>
        <row r="1385">
          <cell r="Q1385">
            <v>-651985.80000000005</v>
          </cell>
          <cell r="S1385">
            <v>-4050.91</v>
          </cell>
          <cell r="U1385">
            <v>-10674.53</v>
          </cell>
          <cell r="V1385">
            <v>-698514.76</v>
          </cell>
          <cell r="W1385">
            <v>-488368.34</v>
          </cell>
          <cell r="Y1385">
            <v>-3432.23</v>
          </cell>
          <cell r="AA1385">
            <v>-2020.63</v>
          </cell>
          <cell r="AJ1385">
            <v>-252617.18124999999</v>
          </cell>
          <cell r="AN1385">
            <v>-131054.63291666667</v>
          </cell>
          <cell r="AR1385">
            <v>-187897.73041666669</v>
          </cell>
          <cell r="AV1385">
            <v>-186605.62</v>
          </cell>
          <cell r="AZ1385">
            <v>-278237.95666666667</v>
          </cell>
        </row>
        <row r="1386">
          <cell r="Q1386">
            <v>0</v>
          </cell>
          <cell r="S1386">
            <v>0</v>
          </cell>
          <cell r="U1386">
            <v>0</v>
          </cell>
          <cell r="V1386">
            <v>0</v>
          </cell>
          <cell r="W1386">
            <v>0</v>
          </cell>
          <cell r="Y1386">
            <v>0</v>
          </cell>
          <cell r="AA1386">
            <v>0</v>
          </cell>
          <cell r="AJ1386">
            <v>0</v>
          </cell>
          <cell r="AN1386">
            <v>0</v>
          </cell>
          <cell r="AR1386">
            <v>0</v>
          </cell>
          <cell r="AV1386">
            <v>0</v>
          </cell>
          <cell r="AZ1386">
            <v>0</v>
          </cell>
        </row>
        <row r="1387">
          <cell r="Q1387">
            <v>-1141307.8799999999</v>
          </cell>
          <cell r="S1387">
            <v>-914210.61</v>
          </cell>
          <cell r="U1387">
            <v>-257436.31</v>
          </cell>
          <cell r="V1387">
            <v>-123129.47</v>
          </cell>
          <cell r="W1387">
            <v>-165482.70000000001</v>
          </cell>
          <cell r="Y1387">
            <v>-526042.42000000004</v>
          </cell>
          <cell r="AA1387">
            <v>-796452.44</v>
          </cell>
          <cell r="AJ1387">
            <v>-1394192.1741666666</v>
          </cell>
          <cell r="AN1387">
            <v>-1167752.3874999997</v>
          </cell>
          <cell r="AR1387">
            <v>-793256.64041666675</v>
          </cell>
          <cell r="AV1387">
            <v>-564501.59541666671</v>
          </cell>
          <cell r="AZ1387">
            <v>-744659.59375</v>
          </cell>
        </row>
        <row r="1388">
          <cell r="Q1388">
            <v>0</v>
          </cell>
          <cell r="S1388">
            <v>0</v>
          </cell>
          <cell r="U1388">
            <v>0</v>
          </cell>
          <cell r="V1388">
            <v>0</v>
          </cell>
          <cell r="W1388">
            <v>0</v>
          </cell>
          <cell r="Y1388">
            <v>0</v>
          </cell>
          <cell r="AA1388">
            <v>0</v>
          </cell>
          <cell r="AJ1388">
            <v>-3615344.5333333332</v>
          </cell>
          <cell r="AN1388">
            <v>-2230835.6</v>
          </cell>
          <cell r="AR1388">
            <v>0</v>
          </cell>
          <cell r="AV1388">
            <v>0</v>
          </cell>
          <cell r="AZ1388">
            <v>0</v>
          </cell>
        </row>
        <row r="1389">
          <cell r="Q1389">
            <v>0</v>
          </cell>
          <cell r="S1389">
            <v>0</v>
          </cell>
          <cell r="U1389">
            <v>0</v>
          </cell>
          <cell r="V1389">
            <v>0</v>
          </cell>
          <cell r="W1389">
            <v>0</v>
          </cell>
          <cell r="Y1389">
            <v>0</v>
          </cell>
          <cell r="AA1389">
            <v>0</v>
          </cell>
          <cell r="AJ1389">
            <v>-520833.33333333331</v>
          </cell>
          <cell r="AN1389">
            <v>0</v>
          </cell>
          <cell r="AR1389">
            <v>0</v>
          </cell>
          <cell r="AV1389">
            <v>0</v>
          </cell>
          <cell r="AZ1389">
            <v>0</v>
          </cell>
        </row>
        <row r="1390">
          <cell r="Q1390">
            <v>0</v>
          </cell>
          <cell r="S1390">
            <v>0</v>
          </cell>
          <cell r="U1390">
            <v>0</v>
          </cell>
          <cell r="V1390">
            <v>0</v>
          </cell>
          <cell r="W1390">
            <v>0</v>
          </cell>
          <cell r="Y1390">
            <v>0</v>
          </cell>
          <cell r="AA1390">
            <v>0</v>
          </cell>
          <cell r="AJ1390">
            <v>0</v>
          </cell>
          <cell r="AN1390">
            <v>0</v>
          </cell>
          <cell r="AR1390">
            <v>0</v>
          </cell>
          <cell r="AV1390">
            <v>0</v>
          </cell>
          <cell r="AZ1390">
            <v>0</v>
          </cell>
        </row>
        <row r="1391">
          <cell r="Q1391">
            <v>0</v>
          </cell>
          <cell r="S1391">
            <v>0</v>
          </cell>
          <cell r="U1391">
            <v>0</v>
          </cell>
          <cell r="V1391">
            <v>0</v>
          </cell>
          <cell r="W1391">
            <v>0</v>
          </cell>
          <cell r="Y1391">
            <v>0</v>
          </cell>
          <cell r="AA1391">
            <v>0</v>
          </cell>
          <cell r="AJ1391">
            <v>0</v>
          </cell>
          <cell r="AN1391">
            <v>0</v>
          </cell>
          <cell r="AR1391">
            <v>0</v>
          </cell>
          <cell r="AV1391">
            <v>0</v>
          </cell>
          <cell r="AZ1391">
            <v>0</v>
          </cell>
        </row>
        <row r="1392">
          <cell r="Q1392">
            <v>-800000</v>
          </cell>
          <cell r="S1392">
            <v>-800000</v>
          </cell>
          <cell r="U1392">
            <v>-1050000</v>
          </cell>
          <cell r="V1392">
            <v>-1050000</v>
          </cell>
          <cell r="W1392">
            <v>-1435000</v>
          </cell>
          <cell r="Y1392">
            <v>-1435000</v>
          </cell>
          <cell r="AA1392">
            <v>-1666000</v>
          </cell>
          <cell r="AJ1392">
            <v>-441033.33333333331</v>
          </cell>
          <cell r="AN1392">
            <v>-661450</v>
          </cell>
          <cell r="AR1392">
            <v>-884991.66666666663</v>
          </cell>
          <cell r="AV1392">
            <v>-1240666.6666666667</v>
          </cell>
          <cell r="AZ1392">
            <v>-1174756.25</v>
          </cell>
        </row>
        <row r="1393">
          <cell r="Q1393">
            <v>0</v>
          </cell>
          <cell r="S1393">
            <v>0</v>
          </cell>
          <cell r="U1393">
            <v>0</v>
          </cell>
          <cell r="V1393">
            <v>0</v>
          </cell>
          <cell r="W1393">
            <v>0</v>
          </cell>
          <cell r="Y1393">
            <v>0</v>
          </cell>
          <cell r="AA1393">
            <v>0</v>
          </cell>
          <cell r="AJ1393">
            <v>0</v>
          </cell>
          <cell r="AN1393">
            <v>0</v>
          </cell>
          <cell r="AR1393">
            <v>0</v>
          </cell>
          <cell r="AV1393">
            <v>0</v>
          </cell>
          <cell r="AZ1393">
            <v>0</v>
          </cell>
        </row>
        <row r="1394">
          <cell r="AV1394">
            <v>0</v>
          </cell>
          <cell r="AZ1394">
            <v>-24722</v>
          </cell>
        </row>
        <row r="1395">
          <cell r="Q1395">
            <v>0</v>
          </cell>
          <cell r="S1395">
            <v>0</v>
          </cell>
          <cell r="U1395">
            <v>0</v>
          </cell>
          <cell r="V1395">
            <v>0</v>
          </cell>
          <cell r="W1395">
            <v>0</v>
          </cell>
          <cell r="Y1395">
            <v>0</v>
          </cell>
          <cell r="AA1395">
            <v>0</v>
          </cell>
          <cell r="AJ1395">
            <v>0</v>
          </cell>
          <cell r="AN1395">
            <v>0</v>
          </cell>
          <cell r="AR1395">
            <v>0</v>
          </cell>
          <cell r="AV1395">
            <v>0</v>
          </cell>
          <cell r="AZ1395">
            <v>0</v>
          </cell>
        </row>
        <row r="1396">
          <cell r="Q1396">
            <v>-56176.9</v>
          </cell>
          <cell r="S1396">
            <v>0</v>
          </cell>
          <cell r="U1396">
            <v>0</v>
          </cell>
          <cell r="V1396">
            <v>0</v>
          </cell>
          <cell r="W1396">
            <v>0</v>
          </cell>
          <cell r="Y1396">
            <v>0</v>
          </cell>
          <cell r="AA1396">
            <v>0</v>
          </cell>
          <cell r="AJ1396">
            <v>-39323.830000000009</v>
          </cell>
          <cell r="AN1396">
            <v>-35110.562500000007</v>
          </cell>
          <cell r="AR1396">
            <v>-19193.774166666666</v>
          </cell>
          <cell r="AV1396">
            <v>-7958.394166666666</v>
          </cell>
          <cell r="AZ1396">
            <v>0</v>
          </cell>
        </row>
        <row r="1397">
          <cell r="Q1397">
            <v>-4067257.04</v>
          </cell>
          <cell r="S1397">
            <v>-4924632.04</v>
          </cell>
          <cell r="U1397">
            <v>-1604149.96</v>
          </cell>
          <cell r="V1397">
            <v>-1914045.96</v>
          </cell>
          <cell r="W1397">
            <v>-2207614.96</v>
          </cell>
          <cell r="Y1397">
            <v>-2747629.96</v>
          </cell>
          <cell r="AA1397">
            <v>-3309053.96</v>
          </cell>
          <cell r="AJ1397">
            <v>-3193988.5737499991</v>
          </cell>
          <cell r="AN1397">
            <v>-3305578.8699999996</v>
          </cell>
          <cell r="AR1397">
            <v>-3319676.3433333333</v>
          </cell>
          <cell r="AV1397">
            <v>-3310437.4416666669</v>
          </cell>
          <cell r="AZ1397">
            <v>-3280674.7408333332</v>
          </cell>
        </row>
        <row r="1398">
          <cell r="Q1398">
            <v>0</v>
          </cell>
          <cell r="S1398">
            <v>0</v>
          </cell>
          <cell r="U1398">
            <v>0</v>
          </cell>
          <cell r="V1398">
            <v>0</v>
          </cell>
          <cell r="W1398">
            <v>0</v>
          </cell>
          <cell r="Y1398">
            <v>0</v>
          </cell>
          <cell r="AA1398">
            <v>0</v>
          </cell>
          <cell r="AJ1398">
            <v>0</v>
          </cell>
          <cell r="AN1398">
            <v>0</v>
          </cell>
          <cell r="AR1398">
            <v>0</v>
          </cell>
          <cell r="AV1398">
            <v>0</v>
          </cell>
          <cell r="AZ1398">
            <v>0</v>
          </cell>
        </row>
        <row r="1399">
          <cell r="Q1399">
            <v>-101827.74</v>
          </cell>
          <cell r="S1399">
            <v>-135770.32</v>
          </cell>
          <cell r="U1399">
            <v>-169712.9</v>
          </cell>
          <cell r="V1399">
            <v>-186684.19</v>
          </cell>
          <cell r="W1399">
            <v>-203655.48</v>
          </cell>
          <cell r="Y1399">
            <v>-17028.39</v>
          </cell>
          <cell r="AA1399">
            <v>-51085.05</v>
          </cell>
          <cell r="AJ1399">
            <v>-87379.35083333333</v>
          </cell>
          <cell r="AN1399">
            <v>-100228.13083333331</v>
          </cell>
          <cell r="AR1399">
            <v>-125222.68791666668</v>
          </cell>
          <cell r="AV1399">
            <v>-119622.65125</v>
          </cell>
          <cell r="AZ1399">
            <v>-114098.66791666667</v>
          </cell>
        </row>
        <row r="1400">
          <cell r="Q1400">
            <v>-101827.74</v>
          </cell>
          <cell r="S1400">
            <v>-135770.32</v>
          </cell>
          <cell r="U1400">
            <v>-169712.9</v>
          </cell>
          <cell r="V1400">
            <v>-186684.19</v>
          </cell>
          <cell r="W1400">
            <v>-203655.48</v>
          </cell>
          <cell r="Y1400">
            <v>-17028.39</v>
          </cell>
          <cell r="AA1400">
            <v>-51085.05</v>
          </cell>
          <cell r="AJ1400">
            <v>-87379.35083333333</v>
          </cell>
          <cell r="AN1400">
            <v>-100228.13083333331</v>
          </cell>
          <cell r="AR1400">
            <v>-125222.68791666668</v>
          </cell>
          <cell r="AV1400">
            <v>-119622.65125</v>
          </cell>
          <cell r="AZ1400">
            <v>-114098.66791666667</v>
          </cell>
        </row>
        <row r="1401">
          <cell r="Q1401">
            <v>-26635.02</v>
          </cell>
          <cell r="S1401">
            <v>-35513.360000000001</v>
          </cell>
          <cell r="U1401">
            <v>-44391.7</v>
          </cell>
          <cell r="V1401">
            <v>-48830.87</v>
          </cell>
          <cell r="W1401">
            <v>-53270.04</v>
          </cell>
          <cell r="Y1401">
            <v>-5111.3500000000004</v>
          </cell>
          <cell r="AA1401">
            <v>-15334.01</v>
          </cell>
          <cell r="AJ1401">
            <v>-24444.919166666663</v>
          </cell>
          <cell r="AN1401">
            <v>-26974.059166666662</v>
          </cell>
          <cell r="AR1401">
            <v>-33439.047916666656</v>
          </cell>
          <cell r="AV1401">
            <v>-32631.491250000003</v>
          </cell>
          <cell r="AZ1401">
            <v>-32720.147916666669</v>
          </cell>
        </row>
        <row r="1402">
          <cell r="Q1402">
            <v>-26635.02</v>
          </cell>
          <cell r="S1402">
            <v>-35513.360000000001</v>
          </cell>
          <cell r="U1402">
            <v>-44391.7</v>
          </cell>
          <cell r="V1402">
            <v>-48830.87</v>
          </cell>
          <cell r="W1402">
            <v>-53270.04</v>
          </cell>
          <cell r="Y1402">
            <v>-5111.3500000000004</v>
          </cell>
          <cell r="AA1402">
            <v>-15334.01</v>
          </cell>
          <cell r="AJ1402">
            <v>-24444.919166666663</v>
          </cell>
          <cell r="AN1402">
            <v>-26974.059166666662</v>
          </cell>
          <cell r="AR1402">
            <v>-33439.047916666656</v>
          </cell>
          <cell r="AV1402">
            <v>-32631.491250000003</v>
          </cell>
          <cell r="AZ1402">
            <v>-32720.147916666669</v>
          </cell>
        </row>
        <row r="1403">
          <cell r="Q1403">
            <v>0</v>
          </cell>
          <cell r="S1403">
            <v>0</v>
          </cell>
          <cell r="U1403">
            <v>0</v>
          </cell>
          <cell r="V1403">
            <v>0</v>
          </cell>
          <cell r="W1403">
            <v>0</v>
          </cell>
          <cell r="Y1403">
            <v>0</v>
          </cell>
          <cell r="AA1403">
            <v>0</v>
          </cell>
          <cell r="AJ1403">
            <v>0</v>
          </cell>
          <cell r="AN1403">
            <v>0</v>
          </cell>
          <cell r="AR1403">
            <v>0</v>
          </cell>
          <cell r="AV1403">
            <v>0</v>
          </cell>
          <cell r="AZ1403">
            <v>0</v>
          </cell>
        </row>
        <row r="1404">
          <cell r="Q1404">
            <v>-3306566.26</v>
          </cell>
          <cell r="S1404">
            <v>0</v>
          </cell>
          <cell r="U1404">
            <v>0</v>
          </cell>
          <cell r="V1404">
            <v>0</v>
          </cell>
          <cell r="W1404">
            <v>0</v>
          </cell>
          <cell r="Y1404">
            <v>0</v>
          </cell>
          <cell r="AA1404">
            <v>0</v>
          </cell>
          <cell r="AJ1404">
            <v>-2830755.9858333338</v>
          </cell>
          <cell r="AN1404">
            <v>-2329694.21</v>
          </cell>
          <cell r="AR1404">
            <v>-1437163.7879166666</v>
          </cell>
          <cell r="AV1404">
            <v>-415044.45583333331</v>
          </cell>
          <cell r="AZ1404">
            <v>0</v>
          </cell>
        </row>
        <row r="1405">
          <cell r="Q1405">
            <v>0</v>
          </cell>
          <cell r="S1405">
            <v>0</v>
          </cell>
          <cell r="U1405">
            <v>0</v>
          </cell>
          <cell r="V1405">
            <v>0</v>
          </cell>
          <cell r="W1405">
            <v>0</v>
          </cell>
          <cell r="Y1405">
            <v>0</v>
          </cell>
          <cell r="AA1405">
            <v>0</v>
          </cell>
          <cell r="AJ1405">
            <v>0</v>
          </cell>
          <cell r="AN1405">
            <v>0</v>
          </cell>
          <cell r="AR1405">
            <v>0</v>
          </cell>
          <cell r="AV1405">
            <v>0</v>
          </cell>
          <cell r="AZ1405">
            <v>0</v>
          </cell>
        </row>
        <row r="1406">
          <cell r="Q1406">
            <v>-132972</v>
          </cell>
          <cell r="S1406">
            <v>-197972</v>
          </cell>
          <cell r="U1406">
            <v>-262972</v>
          </cell>
          <cell r="V1406">
            <v>-295472</v>
          </cell>
          <cell r="W1406">
            <v>-327972</v>
          </cell>
          <cell r="Y1406">
            <v>52370.5</v>
          </cell>
          <cell r="AA1406">
            <v>-206250</v>
          </cell>
          <cell r="AJ1406">
            <v>-155951.875</v>
          </cell>
          <cell r="AN1406">
            <v>-166387.54166666666</v>
          </cell>
          <cell r="AR1406">
            <v>-171533.35416666666</v>
          </cell>
          <cell r="AV1406">
            <v>-213410</v>
          </cell>
          <cell r="AZ1406">
            <v>-244364.33333333334</v>
          </cell>
        </row>
        <row r="1407">
          <cell r="U1407">
            <v>0</v>
          </cell>
          <cell r="V1407">
            <v>0</v>
          </cell>
          <cell r="W1407">
            <v>0</v>
          </cell>
          <cell r="Y1407">
            <v>0</v>
          </cell>
          <cell r="AA1407">
            <v>0</v>
          </cell>
          <cell r="AJ1407">
            <v>0</v>
          </cell>
          <cell r="AN1407">
            <v>-66666.666666666672</v>
          </cell>
          <cell r="AR1407">
            <v>-66666.666666666672</v>
          </cell>
          <cell r="AV1407">
            <v>-66666.666666666672</v>
          </cell>
          <cell r="AZ1407">
            <v>0</v>
          </cell>
        </row>
        <row r="1408">
          <cell r="Q1408">
            <v>-125861.02</v>
          </cell>
          <cell r="S1408">
            <v>-122897.5</v>
          </cell>
          <cell r="U1408">
            <v>-119874.4</v>
          </cell>
          <cell r="V1408">
            <v>-118340.14</v>
          </cell>
          <cell r="W1408">
            <v>-116790.54</v>
          </cell>
          <cell r="Y1408">
            <v>-113644.7</v>
          </cell>
          <cell r="AA1408">
            <v>-110435.63</v>
          </cell>
          <cell r="AJ1408">
            <v>-134322.13166666665</v>
          </cell>
          <cell r="AN1408">
            <v>-128679.08416666665</v>
          </cell>
          <cell r="AR1408">
            <v>-122806.88875</v>
          </cell>
          <cell r="AV1408">
            <v>-116696.26208333332</v>
          </cell>
          <cell r="AZ1408">
            <v>-110337.5245833333</v>
          </cell>
        </row>
        <row r="1409">
          <cell r="Q1409">
            <v>-2377988.75</v>
          </cell>
          <cell r="S1409">
            <v>-3148065.75</v>
          </cell>
          <cell r="U1409">
            <v>-1366953.49</v>
          </cell>
          <cell r="V1409">
            <v>-1551784.49</v>
          </cell>
          <cell r="W1409">
            <v>-1667092.49</v>
          </cell>
          <cell r="Y1409">
            <v>-1843541.49</v>
          </cell>
          <cell r="AA1409">
            <v>-2059311.49</v>
          </cell>
          <cell r="AJ1409">
            <v>-2041488.5445833334</v>
          </cell>
          <cell r="AN1409">
            <v>-2065672.4058333335</v>
          </cell>
          <cell r="AR1409">
            <v>-2129740.5274999994</v>
          </cell>
          <cell r="AV1409">
            <v>-2190439.4408333329</v>
          </cell>
          <cell r="AZ1409">
            <v>-2150164.8275000001</v>
          </cell>
        </row>
        <row r="1410">
          <cell r="Q1410">
            <v>0</v>
          </cell>
          <cell r="S1410">
            <v>0</v>
          </cell>
          <cell r="U1410">
            <v>0</v>
          </cell>
          <cell r="V1410">
            <v>0</v>
          </cell>
          <cell r="W1410">
            <v>0</v>
          </cell>
          <cell r="Y1410">
            <v>0</v>
          </cell>
          <cell r="AA1410">
            <v>0</v>
          </cell>
          <cell r="AJ1410">
            <v>0</v>
          </cell>
          <cell r="AN1410">
            <v>0</v>
          </cell>
          <cell r="AR1410">
            <v>0</v>
          </cell>
          <cell r="AV1410">
            <v>0</v>
          </cell>
          <cell r="AZ1410">
            <v>0</v>
          </cell>
        </row>
        <row r="1411">
          <cell r="Q1411">
            <v>-1193290.47</v>
          </cell>
          <cell r="S1411">
            <v>-226170.97</v>
          </cell>
          <cell r="U1411">
            <v>-450980.51</v>
          </cell>
          <cell r="V1411">
            <v>-579891.88</v>
          </cell>
          <cell r="W1411">
            <v>-664550.25</v>
          </cell>
          <cell r="Y1411">
            <v>-898783.15</v>
          </cell>
          <cell r="AA1411">
            <v>-1125742.67</v>
          </cell>
          <cell r="AJ1411">
            <v>-730895.30666666664</v>
          </cell>
          <cell r="AN1411">
            <v>-758239.11124999996</v>
          </cell>
          <cell r="AR1411">
            <v>-783413.85291666666</v>
          </cell>
          <cell r="AV1411">
            <v>-825834.85708333331</v>
          </cell>
          <cell r="AZ1411">
            <v>-848794.6758333334</v>
          </cell>
        </row>
        <row r="1412">
          <cell r="Q1412">
            <v>0</v>
          </cell>
          <cell r="S1412">
            <v>0</v>
          </cell>
          <cell r="U1412">
            <v>0</v>
          </cell>
          <cell r="V1412">
            <v>0</v>
          </cell>
          <cell r="W1412">
            <v>0</v>
          </cell>
          <cell r="Y1412">
            <v>0</v>
          </cell>
          <cell r="AA1412">
            <v>0</v>
          </cell>
          <cell r="AJ1412">
            <v>0</v>
          </cell>
          <cell r="AN1412">
            <v>0</v>
          </cell>
          <cell r="AR1412">
            <v>0</v>
          </cell>
          <cell r="AV1412">
            <v>0</v>
          </cell>
          <cell r="AZ1412">
            <v>0</v>
          </cell>
        </row>
        <row r="1413">
          <cell r="Q1413">
            <v>-450000</v>
          </cell>
          <cell r="S1413">
            <v>-446691</v>
          </cell>
          <cell r="U1413">
            <v>0</v>
          </cell>
          <cell r="V1413">
            <v>0</v>
          </cell>
          <cell r="W1413">
            <v>-198529.5</v>
          </cell>
          <cell r="Y1413">
            <v>-198529.5</v>
          </cell>
          <cell r="AA1413">
            <v>-409467</v>
          </cell>
          <cell r="AJ1413">
            <v>-240717</v>
          </cell>
          <cell r="AN1413">
            <v>-219485.25</v>
          </cell>
          <cell r="AR1413">
            <v>-240165.35416666666</v>
          </cell>
          <cell r="AV1413">
            <v>-340326.29166666669</v>
          </cell>
          <cell r="AZ1413">
            <v>-673138.875</v>
          </cell>
        </row>
        <row r="1414">
          <cell r="Q1414">
            <v>-468483.86</v>
          </cell>
          <cell r="S1414">
            <v>-435972.99</v>
          </cell>
          <cell r="U1414">
            <v>-385657.92</v>
          </cell>
          <cell r="V1414">
            <v>-378451.97</v>
          </cell>
          <cell r="W1414">
            <v>-366705.14</v>
          </cell>
          <cell r="Y1414">
            <v>-344174.36</v>
          </cell>
          <cell r="AA1414">
            <v>-338895.05</v>
          </cell>
          <cell r="AJ1414">
            <v>-487721.17500000005</v>
          </cell>
          <cell r="AN1414">
            <v>-463577.13666666666</v>
          </cell>
          <cell r="AR1414">
            <v>-423943.58499999996</v>
          </cell>
          <cell r="AV1414">
            <v>-377974.6966666666</v>
          </cell>
          <cell r="AZ1414">
            <v>-327948.96374999994</v>
          </cell>
        </row>
        <row r="1415">
          <cell r="Q1415">
            <v>-12000</v>
          </cell>
          <cell r="S1415">
            <v>-20000</v>
          </cell>
          <cell r="U1415">
            <v>-22250</v>
          </cell>
          <cell r="V1415">
            <v>-4500</v>
          </cell>
          <cell r="W1415">
            <v>-6750</v>
          </cell>
          <cell r="Y1415">
            <v>-11250</v>
          </cell>
          <cell r="AA1415">
            <v>-15750</v>
          </cell>
          <cell r="AJ1415">
            <v>-500</v>
          </cell>
          <cell r="AN1415">
            <v>-6593.75</v>
          </cell>
          <cell r="AR1415">
            <v>-9677.0833333333339</v>
          </cell>
          <cell r="AV1415">
            <v>-14427.083333333334</v>
          </cell>
          <cell r="AZ1415">
            <v>-11427.083333333334</v>
          </cell>
        </row>
        <row r="1416">
          <cell r="Q1416">
            <v>-1055220.03</v>
          </cell>
          <cell r="S1416">
            <v>-1136515.97</v>
          </cell>
          <cell r="U1416">
            <v>-174621.01</v>
          </cell>
          <cell r="V1416">
            <v>-220266.01</v>
          </cell>
          <cell r="W1416">
            <v>-311486.44</v>
          </cell>
          <cell r="Y1416">
            <v>-400991.04</v>
          </cell>
          <cell r="AA1416">
            <v>-588173.22</v>
          </cell>
          <cell r="AJ1416">
            <v>-741400.73749999993</v>
          </cell>
          <cell r="AN1416">
            <v>-755804.97458333347</v>
          </cell>
          <cell r="AR1416">
            <v>-660048.12791666656</v>
          </cell>
          <cell r="AV1416">
            <v>-539283.40166666661</v>
          </cell>
          <cell r="AZ1416">
            <v>-473103.91541666671</v>
          </cell>
        </row>
        <row r="1417">
          <cell r="Q1417">
            <v>-173891.11</v>
          </cell>
          <cell r="S1417">
            <v>-289818.52</v>
          </cell>
          <cell r="U1417">
            <v>-29851.31</v>
          </cell>
          <cell r="V1417">
            <v>-59702.62</v>
          </cell>
          <cell r="W1417">
            <v>-89553.93</v>
          </cell>
          <cell r="Y1417">
            <v>-149256.54999999999</v>
          </cell>
          <cell r="AA1417">
            <v>-208959.17</v>
          </cell>
          <cell r="AJ1417">
            <v>-7245.4629166666664</v>
          </cell>
          <cell r="AN1417">
            <v>-88189.360416666663</v>
          </cell>
          <cell r="AR1417">
            <v>-118040.67041666666</v>
          </cell>
          <cell r="AV1417">
            <v>-180448.26416666669</v>
          </cell>
          <cell r="AZ1417">
            <v>-194070.82666666666</v>
          </cell>
        </row>
        <row r="1418">
          <cell r="Q1418">
            <v>-51500</v>
          </cell>
          <cell r="S1418">
            <v>-85833.34</v>
          </cell>
          <cell r="U1418">
            <v>-8840.8700000000008</v>
          </cell>
          <cell r="V1418">
            <v>-17681.7</v>
          </cell>
          <cell r="W1418">
            <v>-26522.53</v>
          </cell>
          <cell r="Y1418">
            <v>-44204.19</v>
          </cell>
          <cell r="AA1418">
            <v>-61885.85</v>
          </cell>
          <cell r="AJ1418">
            <v>-2145.8333333333335</v>
          </cell>
          <cell r="AN1418">
            <v>-26118.370416666668</v>
          </cell>
          <cell r="AR1418">
            <v>-34959.213749999995</v>
          </cell>
          <cell r="AV1418">
            <v>-53441.997083333328</v>
          </cell>
          <cell r="AZ1418">
            <v>-57476.484583333331</v>
          </cell>
        </row>
        <row r="1419">
          <cell r="Q1419">
            <v>-51500</v>
          </cell>
          <cell r="S1419">
            <v>-85833.34</v>
          </cell>
          <cell r="U1419">
            <v>-8840.8700000000008</v>
          </cell>
          <cell r="V1419">
            <v>-17681.7</v>
          </cell>
          <cell r="W1419">
            <v>-26522.53</v>
          </cell>
          <cell r="Y1419">
            <v>-44204.19</v>
          </cell>
          <cell r="AA1419">
            <v>-61885.85</v>
          </cell>
          <cell r="AJ1419">
            <v>-2145.8333333333335</v>
          </cell>
          <cell r="AN1419">
            <v>-26118.370416666668</v>
          </cell>
          <cell r="AR1419">
            <v>-34959.213749999995</v>
          </cell>
          <cell r="AV1419">
            <v>-53441.997083333328</v>
          </cell>
          <cell r="AZ1419">
            <v>-57476.484583333331</v>
          </cell>
        </row>
        <row r="1420">
          <cell r="AA1420">
            <v>0</v>
          </cell>
          <cell r="AJ1420">
            <v>0</v>
          </cell>
          <cell r="AN1420">
            <v>0</v>
          </cell>
          <cell r="AR1420">
            <v>0</v>
          </cell>
          <cell r="AV1420">
            <v>-416.66666666666669</v>
          </cell>
          <cell r="AZ1420">
            <v>-833.33333333333337</v>
          </cell>
        </row>
        <row r="1421">
          <cell r="Q1421">
            <v>0</v>
          </cell>
          <cell r="S1421">
            <v>0</v>
          </cell>
          <cell r="U1421">
            <v>0</v>
          </cell>
          <cell r="V1421">
            <v>0</v>
          </cell>
          <cell r="W1421">
            <v>0</v>
          </cell>
          <cell r="Y1421">
            <v>0</v>
          </cell>
          <cell r="AA1421">
            <v>0</v>
          </cell>
          <cell r="AJ1421">
            <v>0</v>
          </cell>
          <cell r="AN1421">
            <v>0</v>
          </cell>
          <cell r="AR1421">
            <v>0</v>
          </cell>
          <cell r="AV1421">
            <v>0</v>
          </cell>
          <cell r="AZ1421">
            <v>0</v>
          </cell>
        </row>
        <row r="1422">
          <cell r="Q1422">
            <v>-47149.83</v>
          </cell>
          <cell r="S1422">
            <v>0</v>
          </cell>
          <cell r="U1422">
            <v>0</v>
          </cell>
          <cell r="V1422">
            <v>0</v>
          </cell>
          <cell r="W1422">
            <v>0</v>
          </cell>
          <cell r="Y1422">
            <v>0</v>
          </cell>
          <cell r="AA1422">
            <v>0</v>
          </cell>
          <cell r="AJ1422">
            <v>-17797.571249999997</v>
          </cell>
          <cell r="AN1422">
            <v>-11714.443333333335</v>
          </cell>
          <cell r="AR1422">
            <v>-7854.0525000000007</v>
          </cell>
          <cell r="AV1422">
            <v>-1964.5762500000001</v>
          </cell>
          <cell r="AZ1422">
            <v>0</v>
          </cell>
        </row>
        <row r="1423">
          <cell r="AV1423">
            <v>0</v>
          </cell>
          <cell r="AZ1423">
            <v>0</v>
          </cell>
        </row>
        <row r="1424">
          <cell r="AR1424">
            <v>0</v>
          </cell>
          <cell r="AV1424">
            <v>-87756.628749999989</v>
          </cell>
          <cell r="AZ1424">
            <v>-644529.85000000009</v>
          </cell>
        </row>
        <row r="1425">
          <cell r="AV1425">
            <v>0</v>
          </cell>
          <cell r="AZ1425">
            <v>0</v>
          </cell>
        </row>
        <row r="1426">
          <cell r="AV1426">
            <v>0</v>
          </cell>
          <cell r="AZ1426">
            <v>0</v>
          </cell>
        </row>
        <row r="1427">
          <cell r="AA1427">
            <v>0</v>
          </cell>
          <cell r="AR1427">
            <v>0</v>
          </cell>
          <cell r="AV1427">
            <v>-875.83333333333337</v>
          </cell>
          <cell r="AZ1427">
            <v>-7882.5</v>
          </cell>
        </row>
        <row r="1428">
          <cell r="AA1428">
            <v>0</v>
          </cell>
          <cell r="AR1428">
            <v>0</v>
          </cell>
          <cell r="AV1428">
            <v>-875.83333333333337</v>
          </cell>
          <cell r="AZ1428">
            <v>-7882.5</v>
          </cell>
        </row>
        <row r="1429">
          <cell r="AA1429">
            <v>0</v>
          </cell>
          <cell r="AR1429">
            <v>0</v>
          </cell>
          <cell r="AV1429">
            <v>-1532.7083333333333</v>
          </cell>
          <cell r="AZ1429">
            <v>-13794.375</v>
          </cell>
        </row>
        <row r="1430">
          <cell r="AA1430">
            <v>0</v>
          </cell>
          <cell r="AR1430">
            <v>0</v>
          </cell>
          <cell r="AV1430">
            <v>-15327.083333333334</v>
          </cell>
          <cell r="AZ1430">
            <v>-137943.75</v>
          </cell>
        </row>
        <row r="1431">
          <cell r="AA1431">
            <v>0</v>
          </cell>
          <cell r="AR1431">
            <v>0</v>
          </cell>
          <cell r="AV1431">
            <v>-6568.75</v>
          </cell>
          <cell r="AZ1431">
            <v>-24085.416666666668</v>
          </cell>
        </row>
        <row r="1432">
          <cell r="AA1432">
            <v>0</v>
          </cell>
          <cell r="AR1432">
            <v>0</v>
          </cell>
          <cell r="AV1432">
            <v>-1094.7916666666667</v>
          </cell>
          <cell r="AZ1432">
            <v>-9853.125</v>
          </cell>
        </row>
        <row r="1433">
          <cell r="AA1433">
            <v>0</v>
          </cell>
          <cell r="AR1433">
            <v>0</v>
          </cell>
          <cell r="AV1433">
            <v>0</v>
          </cell>
          <cell r="AZ1433">
            <v>0</v>
          </cell>
        </row>
        <row r="1434">
          <cell r="AV1434">
            <v>0</v>
          </cell>
          <cell r="AZ1434">
            <v>0</v>
          </cell>
        </row>
        <row r="1435">
          <cell r="AV1435">
            <v>0</v>
          </cell>
          <cell r="AZ1435">
            <v>0</v>
          </cell>
        </row>
        <row r="1436">
          <cell r="AV1436">
            <v>0</v>
          </cell>
          <cell r="AZ1436">
            <v>0</v>
          </cell>
        </row>
        <row r="1437">
          <cell r="AV1437">
            <v>0</v>
          </cell>
          <cell r="AZ1437">
            <v>0</v>
          </cell>
        </row>
        <row r="1438">
          <cell r="AV1438">
            <v>-94173.208333333328</v>
          </cell>
          <cell r="AZ1438">
            <v>-873833.875</v>
          </cell>
        </row>
        <row r="1439">
          <cell r="AV1439">
            <v>-2189.5833333333335</v>
          </cell>
          <cell r="AZ1439">
            <v>-19706.25</v>
          </cell>
        </row>
        <row r="1440">
          <cell r="AV1440">
            <v>0</v>
          </cell>
          <cell r="AZ1440">
            <v>0</v>
          </cell>
        </row>
        <row r="1441">
          <cell r="AV1441">
            <v>0</v>
          </cell>
          <cell r="AZ1441">
            <v>0</v>
          </cell>
        </row>
        <row r="1442">
          <cell r="AV1442">
            <v>0</v>
          </cell>
          <cell r="AZ1442">
            <v>0</v>
          </cell>
        </row>
        <row r="1443">
          <cell r="AV1443">
            <v>-1094.7916666666667</v>
          </cell>
          <cell r="AZ1443">
            <v>-9853.125</v>
          </cell>
        </row>
        <row r="1444">
          <cell r="AV1444">
            <v>0</v>
          </cell>
          <cell r="AZ1444">
            <v>0</v>
          </cell>
        </row>
        <row r="1445">
          <cell r="AV1445">
            <v>0</v>
          </cell>
          <cell r="AZ1445">
            <v>0</v>
          </cell>
        </row>
        <row r="1446">
          <cell r="AV1446">
            <v>0</v>
          </cell>
          <cell r="AZ1446">
            <v>0</v>
          </cell>
        </row>
        <row r="1447">
          <cell r="AV1447">
            <v>0</v>
          </cell>
          <cell r="AZ1447">
            <v>0</v>
          </cell>
        </row>
        <row r="1448">
          <cell r="U1448">
            <v>-15253885.119999999</v>
          </cell>
          <cell r="V1448">
            <v>-14906969.26</v>
          </cell>
          <cell r="W1448">
            <v>-14348397.539999999</v>
          </cell>
          <cell r="Y1448">
            <v>-13587687.189999999</v>
          </cell>
          <cell r="AA1448">
            <v>-12877073.34</v>
          </cell>
          <cell r="AJ1448">
            <v>0</v>
          </cell>
          <cell r="AN1448">
            <v>-1935595.9433333334</v>
          </cell>
          <cell r="AR1448">
            <v>-6739250.61625</v>
          </cell>
          <cell r="AV1448">
            <v>-11017168.754999999</v>
          </cell>
          <cell r="AZ1448">
            <v>-9573430.5791666657</v>
          </cell>
        </row>
        <row r="1449">
          <cell r="Q1449">
            <v>-22739197.710000001</v>
          </cell>
          <cell r="S1449">
            <v>0</v>
          </cell>
          <cell r="U1449">
            <v>0</v>
          </cell>
          <cell r="V1449">
            <v>0</v>
          </cell>
          <cell r="W1449">
            <v>0</v>
          </cell>
          <cell r="Y1449">
            <v>0</v>
          </cell>
          <cell r="AA1449">
            <v>0</v>
          </cell>
          <cell r="AJ1449">
            <v>-19961333.408750001</v>
          </cell>
          <cell r="AN1449">
            <v>-18027089.832083341</v>
          </cell>
          <cell r="AR1449">
            <v>-10422132.283750001</v>
          </cell>
          <cell r="AV1449">
            <v>-2842399.7137499996</v>
          </cell>
          <cell r="AZ1449">
            <v>0</v>
          </cell>
        </row>
        <row r="1450">
          <cell r="Q1450">
            <v>-45846943.020000003</v>
          </cell>
          <cell r="S1450">
            <v>-45259391.049999997</v>
          </cell>
          <cell r="U1450">
            <v>-44869994.159999996</v>
          </cell>
          <cell r="V1450">
            <v>-44544949.149999999</v>
          </cell>
          <cell r="W1450">
            <v>-44066127.07</v>
          </cell>
          <cell r="Y1450">
            <v>-43473648.030000001</v>
          </cell>
          <cell r="AA1450">
            <v>-43002486.130000003</v>
          </cell>
          <cell r="AJ1450">
            <v>-1910289.2925000002</v>
          </cell>
          <cell r="AN1450">
            <v>-17024115.043333333</v>
          </cell>
          <cell r="AR1450">
            <v>-31736847.115416665</v>
          </cell>
          <cell r="AV1450">
            <v>-44155354.499583326</v>
          </cell>
          <cell r="AZ1450">
            <v>-30807831.670000002</v>
          </cell>
        </row>
        <row r="1451">
          <cell r="Q1451">
            <v>-5284492</v>
          </cell>
          <cell r="S1451">
            <v>-7277948.79</v>
          </cell>
          <cell r="U1451">
            <v>-47214426.090000004</v>
          </cell>
          <cell r="V1451">
            <v>-42951910.009999998</v>
          </cell>
          <cell r="W1451">
            <v>-53765020</v>
          </cell>
          <cell r="Y1451">
            <v>-136888713.97</v>
          </cell>
          <cell r="AA1451">
            <v>-90779508.310000002</v>
          </cell>
          <cell r="AJ1451">
            <v>-4079302.875</v>
          </cell>
          <cell r="AN1451">
            <v>-10215434.367083333</v>
          </cell>
          <cell r="AR1451">
            <v>-35971356.855416663</v>
          </cell>
          <cell r="AV1451">
            <v>-66217350.58625</v>
          </cell>
          <cell r="AZ1451">
            <v>-91946591.767499998</v>
          </cell>
        </row>
        <row r="1452">
          <cell r="Q1452">
            <v>-146627437</v>
          </cell>
          <cell r="S1452">
            <v>-174733257.81999999</v>
          </cell>
          <cell r="U1452">
            <v>-153346024.08000001</v>
          </cell>
          <cell r="V1452">
            <v>-131389310.18000001</v>
          </cell>
          <cell r="W1452">
            <v>-122462280.81</v>
          </cell>
          <cell r="Y1452">
            <v>-132728656.68000001</v>
          </cell>
          <cell r="AA1452">
            <v>-94851571.670000002</v>
          </cell>
          <cell r="AJ1452">
            <v>-35063785.458333336</v>
          </cell>
          <cell r="AN1452">
            <v>-90200928.605000004</v>
          </cell>
          <cell r="AR1452">
            <v>-132804927.82749999</v>
          </cell>
          <cell r="AV1452">
            <v>-129416185.69541667</v>
          </cell>
          <cell r="AZ1452">
            <v>-101565399.33375001</v>
          </cell>
        </row>
        <row r="1453">
          <cell r="Q1453">
            <v>-3042121</v>
          </cell>
          <cell r="S1453">
            <v>-3199319.12</v>
          </cell>
          <cell r="U1453">
            <v>-36843688.369999997</v>
          </cell>
          <cell r="V1453">
            <v>-29512015.59</v>
          </cell>
          <cell r="W1453">
            <v>-31061844.82</v>
          </cell>
          <cell r="Y1453">
            <v>-90773648.450000003</v>
          </cell>
          <cell r="AA1453">
            <v>-68807119.890000001</v>
          </cell>
          <cell r="AJ1453">
            <v>-5544070.416666667</v>
          </cell>
          <cell r="AN1453">
            <v>-8978652.6970833335</v>
          </cell>
          <cell r="AR1453">
            <v>-24550238.513750002</v>
          </cell>
          <cell r="AV1453">
            <v>-47266621.321666658</v>
          </cell>
          <cell r="AZ1453">
            <v>-70688125.567916662</v>
          </cell>
        </row>
        <row r="1454">
          <cell r="Q1454">
            <v>-62495473</v>
          </cell>
          <cell r="S1454">
            <v>-70238454.790000007</v>
          </cell>
          <cell r="U1454">
            <v>-51097143.75</v>
          </cell>
          <cell r="V1454">
            <v>-34581627.18</v>
          </cell>
          <cell r="W1454">
            <v>-31546380.68</v>
          </cell>
          <cell r="Y1454">
            <v>-34071970.619999997</v>
          </cell>
          <cell r="AA1454">
            <v>-25151454.940000001</v>
          </cell>
          <cell r="AJ1454">
            <v>-12955949.791666666</v>
          </cell>
          <cell r="AN1454">
            <v>-33141180.537916671</v>
          </cell>
          <cell r="AR1454">
            <v>-44026800.607500009</v>
          </cell>
          <cell r="AV1454">
            <v>-39986123.31333334</v>
          </cell>
          <cell r="AZ1454">
            <v>-28822538.374166667</v>
          </cell>
        </row>
        <row r="1455">
          <cell r="Q1455">
            <v>0</v>
          </cell>
          <cell r="S1455">
            <v>0</v>
          </cell>
          <cell r="U1455">
            <v>0</v>
          </cell>
          <cell r="V1455">
            <v>0</v>
          </cell>
          <cell r="W1455">
            <v>0</v>
          </cell>
          <cell r="Y1455">
            <v>0</v>
          </cell>
          <cell r="AA1455">
            <v>0</v>
          </cell>
          <cell r="AJ1455">
            <v>494570.625</v>
          </cell>
          <cell r="AN1455">
            <v>0</v>
          </cell>
          <cell r="AR1455">
            <v>0</v>
          </cell>
          <cell r="AV1455">
            <v>0</v>
          </cell>
          <cell r="AZ1455">
            <v>0</v>
          </cell>
        </row>
        <row r="1456">
          <cell r="Q1456">
            <v>337205</v>
          </cell>
          <cell r="S1456">
            <v>337205</v>
          </cell>
          <cell r="U1456">
            <v>0</v>
          </cell>
          <cell r="V1456">
            <v>0</v>
          </cell>
          <cell r="W1456">
            <v>0</v>
          </cell>
          <cell r="Y1456">
            <v>0</v>
          </cell>
          <cell r="AA1456">
            <v>0</v>
          </cell>
          <cell r="AJ1456">
            <v>426179.54166666669</v>
          </cell>
          <cell r="AN1456">
            <v>495807.125</v>
          </cell>
          <cell r="AR1456">
            <v>493291.95833333331</v>
          </cell>
          <cell r="AV1456">
            <v>70251.041666666672</v>
          </cell>
          <cell r="AZ1456">
            <v>0</v>
          </cell>
        </row>
        <row r="1457">
          <cell r="Q1457">
            <v>0</v>
          </cell>
          <cell r="S1457">
            <v>0</v>
          </cell>
          <cell r="U1457">
            <v>0</v>
          </cell>
          <cell r="V1457">
            <v>0</v>
          </cell>
          <cell r="W1457">
            <v>0</v>
          </cell>
          <cell r="Y1457">
            <v>0</v>
          </cell>
          <cell r="AA1457">
            <v>0</v>
          </cell>
          <cell r="AJ1457">
            <v>1379983.5416666667</v>
          </cell>
          <cell r="AN1457">
            <v>0</v>
          </cell>
          <cell r="AR1457">
            <v>0</v>
          </cell>
          <cell r="AV1457">
            <v>0</v>
          </cell>
          <cell r="AZ1457">
            <v>0</v>
          </cell>
        </row>
        <row r="1458">
          <cell r="Q1458">
            <v>187642</v>
          </cell>
          <cell r="S1458">
            <v>187642</v>
          </cell>
          <cell r="U1458">
            <v>0</v>
          </cell>
          <cell r="V1458">
            <v>0</v>
          </cell>
          <cell r="W1458">
            <v>0</v>
          </cell>
          <cell r="Y1458">
            <v>0</v>
          </cell>
          <cell r="AA1458">
            <v>0</v>
          </cell>
          <cell r="AJ1458">
            <v>153891.5</v>
          </cell>
          <cell r="AN1458">
            <v>192735.5</v>
          </cell>
          <cell r="AR1458">
            <v>184477.29166666666</v>
          </cell>
          <cell r="AV1458">
            <v>39092.083333333336</v>
          </cell>
          <cell r="AZ1458">
            <v>0</v>
          </cell>
        </row>
        <row r="1459">
          <cell r="Q1459">
            <v>28158</v>
          </cell>
          <cell r="S1459">
            <v>28158</v>
          </cell>
          <cell r="U1459">
            <v>0</v>
          </cell>
          <cell r="V1459">
            <v>0</v>
          </cell>
          <cell r="W1459">
            <v>0</v>
          </cell>
          <cell r="Y1459">
            <v>0</v>
          </cell>
          <cell r="AA1459">
            <v>0</v>
          </cell>
          <cell r="AJ1459">
            <v>41793.75</v>
          </cell>
          <cell r="AN1459">
            <v>40971.75</v>
          </cell>
          <cell r="AR1459">
            <v>29832.458333333332</v>
          </cell>
          <cell r="AV1459">
            <v>5866.25</v>
          </cell>
          <cell r="AZ1459">
            <v>0</v>
          </cell>
        </row>
        <row r="1460">
          <cell r="Q1460">
            <v>17952</v>
          </cell>
          <cell r="S1460">
            <v>17952</v>
          </cell>
          <cell r="U1460">
            <v>0</v>
          </cell>
          <cell r="V1460">
            <v>0</v>
          </cell>
          <cell r="W1460">
            <v>0</v>
          </cell>
          <cell r="Y1460">
            <v>0</v>
          </cell>
          <cell r="AA1460">
            <v>0</v>
          </cell>
          <cell r="AJ1460">
            <v>62107.25</v>
          </cell>
          <cell r="AN1460">
            <v>54741.875</v>
          </cell>
          <cell r="AR1460">
            <v>26282.958333333332</v>
          </cell>
          <cell r="AV1460">
            <v>3740</v>
          </cell>
          <cell r="AZ1460">
            <v>0</v>
          </cell>
        </row>
        <row r="1461">
          <cell r="Q1461">
            <v>0</v>
          </cell>
          <cell r="S1461">
            <v>0</v>
          </cell>
          <cell r="U1461">
            <v>0</v>
          </cell>
          <cell r="V1461">
            <v>0</v>
          </cell>
          <cell r="W1461">
            <v>0</v>
          </cell>
          <cell r="Y1461">
            <v>0</v>
          </cell>
          <cell r="AA1461">
            <v>0</v>
          </cell>
          <cell r="AJ1461">
            <v>-43831.358333333337</v>
          </cell>
          <cell r="AN1461">
            <v>-43831.358333333337</v>
          </cell>
          <cell r="AR1461">
            <v>0</v>
          </cell>
          <cell r="AV1461">
            <v>0</v>
          </cell>
          <cell r="AZ1461">
            <v>0</v>
          </cell>
        </row>
        <row r="1462">
          <cell r="Q1462">
            <v>0</v>
          </cell>
          <cell r="S1462">
            <v>0</v>
          </cell>
          <cell r="U1462">
            <v>0</v>
          </cell>
          <cell r="V1462">
            <v>0</v>
          </cell>
          <cell r="W1462">
            <v>0</v>
          </cell>
          <cell r="Y1462">
            <v>0</v>
          </cell>
          <cell r="AA1462">
            <v>0</v>
          </cell>
          <cell r="AJ1462">
            <v>-6020.6500000000005</v>
          </cell>
          <cell r="AN1462">
            <v>-6020.6500000000005</v>
          </cell>
          <cell r="AR1462">
            <v>0</v>
          </cell>
          <cell r="AV1462">
            <v>0</v>
          </cell>
          <cell r="AZ1462">
            <v>0</v>
          </cell>
        </row>
        <row r="1463">
          <cell r="Q1463">
            <v>-83392136</v>
          </cell>
          <cell r="S1463">
            <v>-131126367.93000001</v>
          </cell>
          <cell r="U1463">
            <v>-116413391.34</v>
          </cell>
          <cell r="V1463">
            <v>-109603898.62</v>
          </cell>
          <cell r="W1463">
            <v>-99191965.030000001</v>
          </cell>
          <cell r="Y1463">
            <v>0</v>
          </cell>
          <cell r="AA1463">
            <v>0</v>
          </cell>
          <cell r="AJ1463">
            <v>-12611336.333333334</v>
          </cell>
          <cell r="AN1463">
            <v>-48323100.975833327</v>
          </cell>
          <cell r="AR1463">
            <v>-70565554.460833326</v>
          </cell>
          <cell r="AV1463">
            <v>-59775370.419166662</v>
          </cell>
          <cell r="AZ1463">
            <v>-22250213.276666667</v>
          </cell>
        </row>
        <row r="1464">
          <cell r="Q1464">
            <v>0</v>
          </cell>
          <cell r="S1464">
            <v>0</v>
          </cell>
          <cell r="U1464">
            <v>0</v>
          </cell>
          <cell r="V1464">
            <v>0</v>
          </cell>
          <cell r="W1464">
            <v>0</v>
          </cell>
          <cell r="Y1464">
            <v>0</v>
          </cell>
          <cell r="AA1464">
            <v>0</v>
          </cell>
          <cell r="AJ1464">
            <v>-3697037.0833333335</v>
          </cell>
          <cell r="AN1464">
            <v>0</v>
          </cell>
          <cell r="AR1464">
            <v>0</v>
          </cell>
          <cell r="AV1464">
            <v>0</v>
          </cell>
          <cell r="AZ1464">
            <v>0</v>
          </cell>
        </row>
        <row r="1465">
          <cell r="Q1465">
            <v>0</v>
          </cell>
          <cell r="S1465">
            <v>0</v>
          </cell>
          <cell r="U1465">
            <v>0</v>
          </cell>
          <cell r="V1465">
            <v>0</v>
          </cell>
          <cell r="W1465">
            <v>0</v>
          </cell>
          <cell r="Y1465">
            <v>0</v>
          </cell>
          <cell r="AA1465">
            <v>0</v>
          </cell>
          <cell r="AJ1465">
            <v>0</v>
          </cell>
          <cell r="AN1465">
            <v>0</v>
          </cell>
          <cell r="AR1465">
            <v>0</v>
          </cell>
          <cell r="AV1465">
            <v>0</v>
          </cell>
          <cell r="AZ1465">
            <v>0</v>
          </cell>
        </row>
        <row r="1466">
          <cell r="Q1466">
            <v>-89829695</v>
          </cell>
          <cell r="S1466">
            <v>-126532001.87</v>
          </cell>
          <cell r="U1466">
            <v>-78552028.540000007</v>
          </cell>
          <cell r="V1466">
            <v>-64924091.229999997</v>
          </cell>
          <cell r="W1466">
            <v>-60608616.539999999</v>
          </cell>
          <cell r="Y1466">
            <v>0</v>
          </cell>
          <cell r="AA1466">
            <v>0</v>
          </cell>
          <cell r="AJ1466">
            <v>-9694466.416666666</v>
          </cell>
          <cell r="AN1466">
            <v>-42255288.224166669</v>
          </cell>
          <cell r="AR1466">
            <v>-55882172.519166671</v>
          </cell>
          <cell r="AV1466">
            <v>-46489706.810833335</v>
          </cell>
          <cell r="AZ1466">
            <v>-13734060.17</v>
          </cell>
        </row>
        <row r="1467">
          <cell r="Q1467">
            <v>0</v>
          </cell>
          <cell r="S1467">
            <v>0</v>
          </cell>
          <cell r="U1467">
            <v>0</v>
          </cell>
          <cell r="V1467">
            <v>0</v>
          </cell>
          <cell r="W1467">
            <v>0</v>
          </cell>
          <cell r="Y1467">
            <v>0</v>
          </cell>
          <cell r="AA1467">
            <v>0</v>
          </cell>
          <cell r="AJ1467">
            <v>-33882.5</v>
          </cell>
          <cell r="AN1467">
            <v>0</v>
          </cell>
          <cell r="AR1467">
            <v>0</v>
          </cell>
          <cell r="AV1467">
            <v>0</v>
          </cell>
          <cell r="AZ1467">
            <v>0</v>
          </cell>
        </row>
        <row r="1468">
          <cell r="Q1468">
            <v>-2249252</v>
          </cell>
          <cell r="S1468">
            <v>0</v>
          </cell>
          <cell r="U1468">
            <v>0</v>
          </cell>
          <cell r="V1468">
            <v>0</v>
          </cell>
          <cell r="W1468">
            <v>0</v>
          </cell>
          <cell r="Y1468">
            <v>0</v>
          </cell>
          <cell r="AA1468">
            <v>0</v>
          </cell>
          <cell r="AJ1468">
            <v>-217795.08333333334</v>
          </cell>
          <cell r="AN1468">
            <v>-311513.91666666669</v>
          </cell>
          <cell r="AR1468">
            <v>-311513.91666666669</v>
          </cell>
          <cell r="AV1468">
            <v>-93718.833333333328</v>
          </cell>
          <cell r="AZ1468">
            <v>0</v>
          </cell>
        </row>
        <row r="1469">
          <cell r="Q1469">
            <v>0</v>
          </cell>
          <cell r="S1469">
            <v>0</v>
          </cell>
          <cell r="U1469">
            <v>0</v>
          </cell>
          <cell r="V1469">
            <v>0</v>
          </cell>
          <cell r="W1469">
            <v>0</v>
          </cell>
          <cell r="Y1469">
            <v>0</v>
          </cell>
          <cell r="AA1469">
            <v>0</v>
          </cell>
          <cell r="AJ1469">
            <v>1246.9166666666667</v>
          </cell>
          <cell r="AN1469">
            <v>0</v>
          </cell>
          <cell r="AR1469">
            <v>0</v>
          </cell>
          <cell r="AV1469">
            <v>0</v>
          </cell>
          <cell r="AZ1469">
            <v>0</v>
          </cell>
        </row>
        <row r="1470">
          <cell r="Q1470">
            <v>0</v>
          </cell>
          <cell r="S1470">
            <v>0</v>
          </cell>
          <cell r="U1470">
            <v>0</v>
          </cell>
          <cell r="V1470">
            <v>0</v>
          </cell>
          <cell r="W1470">
            <v>0</v>
          </cell>
          <cell r="Y1470">
            <v>0</v>
          </cell>
          <cell r="AA1470">
            <v>0</v>
          </cell>
          <cell r="AJ1470">
            <v>0</v>
          </cell>
          <cell r="AN1470">
            <v>0</v>
          </cell>
          <cell r="AR1470">
            <v>0</v>
          </cell>
          <cell r="AV1470">
            <v>0</v>
          </cell>
          <cell r="AZ1470">
            <v>0</v>
          </cell>
        </row>
        <row r="1471">
          <cell r="Q1471">
            <v>-3858235</v>
          </cell>
          <cell r="S1471">
            <v>0</v>
          </cell>
          <cell r="U1471">
            <v>0</v>
          </cell>
          <cell r="V1471">
            <v>0</v>
          </cell>
          <cell r="W1471">
            <v>0</v>
          </cell>
          <cell r="Y1471">
            <v>0</v>
          </cell>
          <cell r="AA1471">
            <v>0</v>
          </cell>
          <cell r="AJ1471">
            <v>-335751.04166666669</v>
          </cell>
          <cell r="AN1471">
            <v>-496510.83333333331</v>
          </cell>
          <cell r="AR1471">
            <v>-496510.83333333331</v>
          </cell>
          <cell r="AV1471">
            <v>-160759.79166666666</v>
          </cell>
          <cell r="AZ1471">
            <v>0</v>
          </cell>
        </row>
        <row r="1472">
          <cell r="Q1472">
            <v>0</v>
          </cell>
          <cell r="S1472">
            <v>0</v>
          </cell>
          <cell r="U1472">
            <v>0</v>
          </cell>
          <cell r="V1472">
            <v>0</v>
          </cell>
          <cell r="W1472">
            <v>0</v>
          </cell>
          <cell r="Y1472">
            <v>0</v>
          </cell>
          <cell r="AA1472">
            <v>0</v>
          </cell>
          <cell r="AJ1472">
            <v>496.16666666666669</v>
          </cell>
          <cell r="AN1472">
            <v>0</v>
          </cell>
          <cell r="AR1472">
            <v>0</v>
          </cell>
          <cell r="AV1472">
            <v>0</v>
          </cell>
          <cell r="AZ1472">
            <v>0</v>
          </cell>
        </row>
        <row r="1473">
          <cell r="Q1473">
            <v>322134</v>
          </cell>
          <cell r="S1473">
            <v>322134</v>
          </cell>
          <cell r="U1473">
            <v>0</v>
          </cell>
          <cell r="V1473">
            <v>0</v>
          </cell>
          <cell r="W1473">
            <v>0</v>
          </cell>
          <cell r="Y1473">
            <v>0</v>
          </cell>
          <cell r="AA1473">
            <v>0</v>
          </cell>
          <cell r="AJ1473">
            <v>143802</v>
          </cell>
          <cell r="AN1473">
            <v>210868.125</v>
          </cell>
          <cell r="AR1473">
            <v>210808.41666666666</v>
          </cell>
          <cell r="AV1473">
            <v>67111.25</v>
          </cell>
          <cell r="AZ1473">
            <v>0</v>
          </cell>
        </row>
        <row r="1474">
          <cell r="Q1474">
            <v>596946</v>
          </cell>
          <cell r="S1474">
            <v>596946</v>
          </cell>
          <cell r="U1474">
            <v>0</v>
          </cell>
          <cell r="V1474">
            <v>0</v>
          </cell>
          <cell r="W1474">
            <v>0</v>
          </cell>
          <cell r="Y1474">
            <v>0</v>
          </cell>
          <cell r="AA1474">
            <v>0</v>
          </cell>
          <cell r="AJ1474">
            <v>128731.25</v>
          </cell>
          <cell r="AN1474">
            <v>251938.625</v>
          </cell>
          <cell r="AR1474">
            <v>250346.83333333334</v>
          </cell>
          <cell r="AV1474">
            <v>124363.75</v>
          </cell>
          <cell r="AZ1474">
            <v>0</v>
          </cell>
        </row>
        <row r="1475">
          <cell r="Q1475">
            <v>0</v>
          </cell>
          <cell r="S1475">
            <v>0</v>
          </cell>
          <cell r="U1475">
            <v>0</v>
          </cell>
          <cell r="V1475">
            <v>0</v>
          </cell>
          <cell r="W1475">
            <v>0</v>
          </cell>
          <cell r="Y1475">
            <v>0</v>
          </cell>
          <cell r="AA1475">
            <v>0</v>
          </cell>
          <cell r="AJ1475">
            <v>0</v>
          </cell>
          <cell r="AN1475">
            <v>0</v>
          </cell>
          <cell r="AR1475">
            <v>0</v>
          </cell>
          <cell r="AV1475">
            <v>0</v>
          </cell>
          <cell r="AZ1475">
            <v>0</v>
          </cell>
        </row>
        <row r="1476">
          <cell r="Q1476">
            <v>0</v>
          </cell>
          <cell r="S1476">
            <v>0</v>
          </cell>
          <cell r="U1476">
            <v>0</v>
          </cell>
          <cell r="V1476">
            <v>0</v>
          </cell>
          <cell r="W1476">
            <v>0</v>
          </cell>
          <cell r="Y1476">
            <v>0</v>
          </cell>
          <cell r="AA1476">
            <v>0</v>
          </cell>
          <cell r="AJ1476">
            <v>0</v>
          </cell>
          <cell r="AN1476">
            <v>0</v>
          </cell>
          <cell r="AR1476">
            <v>0</v>
          </cell>
          <cell r="AV1476">
            <v>0</v>
          </cell>
          <cell r="AZ1476">
            <v>0</v>
          </cell>
        </row>
        <row r="1477">
          <cell r="Q1477">
            <v>0</v>
          </cell>
          <cell r="S1477">
            <v>0</v>
          </cell>
          <cell r="U1477">
            <v>0</v>
          </cell>
          <cell r="V1477">
            <v>0</v>
          </cell>
          <cell r="W1477">
            <v>0</v>
          </cell>
          <cell r="Y1477">
            <v>0</v>
          </cell>
          <cell r="AA1477">
            <v>0</v>
          </cell>
          <cell r="AJ1477">
            <v>0</v>
          </cell>
          <cell r="AN1477">
            <v>0</v>
          </cell>
          <cell r="AR1477">
            <v>0</v>
          </cell>
          <cell r="AV1477">
            <v>0</v>
          </cell>
          <cell r="AZ1477">
            <v>0</v>
          </cell>
        </row>
        <row r="1478">
          <cell r="Q1478">
            <v>0</v>
          </cell>
          <cell r="S1478">
            <v>0</v>
          </cell>
          <cell r="U1478">
            <v>0</v>
          </cell>
          <cell r="V1478">
            <v>0</v>
          </cell>
          <cell r="W1478">
            <v>0</v>
          </cell>
          <cell r="Y1478">
            <v>0</v>
          </cell>
          <cell r="AA1478">
            <v>0</v>
          </cell>
          <cell r="AJ1478">
            <v>0</v>
          </cell>
          <cell r="AN1478">
            <v>0</v>
          </cell>
          <cell r="AR1478">
            <v>0</v>
          </cell>
          <cell r="AV1478">
            <v>0</v>
          </cell>
          <cell r="AZ1478">
            <v>0</v>
          </cell>
        </row>
        <row r="1479">
          <cell r="Q1479">
            <v>-5703829.3499999996</v>
          </cell>
          <cell r="S1479">
            <v>-5703829.3499999996</v>
          </cell>
          <cell r="U1479">
            <v>-5538136.6100000003</v>
          </cell>
          <cell r="V1479">
            <v>-5334768.82</v>
          </cell>
          <cell r="W1479">
            <v>-5330002.57</v>
          </cell>
          <cell r="Y1479">
            <v>-5748539.3700000001</v>
          </cell>
          <cell r="AA1479">
            <v>-5748539.3700000001</v>
          </cell>
          <cell r="AJ1479">
            <v>-7046691.6079166671</v>
          </cell>
          <cell r="AN1479">
            <v>-6577921.217083334</v>
          </cell>
          <cell r="AR1479">
            <v>-6044138.8395833336</v>
          </cell>
          <cell r="AV1479">
            <v>-5645895.6695833318</v>
          </cell>
          <cell r="AZ1479">
            <v>-5659567.8966666674</v>
          </cell>
        </row>
        <row r="1480">
          <cell r="Q1480">
            <v>-2180468.58</v>
          </cell>
          <cell r="S1480">
            <v>-2164411.83</v>
          </cell>
          <cell r="U1480">
            <v>-2155602.66</v>
          </cell>
          <cell r="V1480">
            <v>-2155602.66</v>
          </cell>
          <cell r="W1480">
            <v>-2155602.66</v>
          </cell>
          <cell r="Y1480">
            <v>-2159969.66</v>
          </cell>
          <cell r="AA1480">
            <v>-2141041.9900000002</v>
          </cell>
          <cell r="AJ1480">
            <v>-4189567.5199999982</v>
          </cell>
          <cell r="AN1480">
            <v>-3478449.2999999993</v>
          </cell>
          <cell r="AR1480">
            <v>-2771708.0716666663</v>
          </cell>
          <cell r="AV1480">
            <v>-2097476.5595833338</v>
          </cell>
          <cell r="AZ1480">
            <v>-1721835.1758333331</v>
          </cell>
        </row>
        <row r="1481">
          <cell r="Q1481">
            <v>-96358.61</v>
          </cell>
          <cell r="S1481">
            <v>-92105.61</v>
          </cell>
          <cell r="U1481">
            <v>-90828.61</v>
          </cell>
          <cell r="V1481">
            <v>-90828.61</v>
          </cell>
          <cell r="W1481">
            <v>-90828.61</v>
          </cell>
          <cell r="Y1481">
            <v>-77696.61</v>
          </cell>
          <cell r="AA1481">
            <v>-77696.61</v>
          </cell>
          <cell r="AJ1481">
            <v>-147304.80166666667</v>
          </cell>
          <cell r="AN1481">
            <v>-123679.13500000005</v>
          </cell>
          <cell r="AR1481">
            <v>-102195.84541666666</v>
          </cell>
          <cell r="AV1481">
            <v>-84457.193333333329</v>
          </cell>
          <cell r="AZ1481">
            <v>-70434.401666666658</v>
          </cell>
        </row>
        <row r="1482">
          <cell r="Q1482">
            <v>0</v>
          </cell>
          <cell r="S1482">
            <v>0</v>
          </cell>
          <cell r="U1482">
            <v>0</v>
          </cell>
          <cell r="V1482">
            <v>0</v>
          </cell>
          <cell r="W1482">
            <v>0</v>
          </cell>
          <cell r="Y1482">
            <v>0</v>
          </cell>
          <cell r="AA1482">
            <v>0</v>
          </cell>
          <cell r="AJ1482">
            <v>0</v>
          </cell>
          <cell r="AN1482">
            <v>0</v>
          </cell>
          <cell r="AR1482">
            <v>0</v>
          </cell>
          <cell r="AV1482">
            <v>0</v>
          </cell>
          <cell r="AZ1482">
            <v>0</v>
          </cell>
        </row>
        <row r="1483">
          <cell r="Q1483">
            <v>-156915.16</v>
          </cell>
          <cell r="S1483">
            <v>-157071.22</v>
          </cell>
          <cell r="U1483">
            <v>-147703.67999999999</v>
          </cell>
          <cell r="V1483">
            <v>-147753.01</v>
          </cell>
          <cell r="W1483">
            <v>-148147.14000000001</v>
          </cell>
          <cell r="Y1483">
            <v>-148183.21</v>
          </cell>
          <cell r="AA1483">
            <v>-146145.63</v>
          </cell>
          <cell r="AJ1483">
            <v>-165375.01625000002</v>
          </cell>
          <cell r="AN1483">
            <v>-155593.65208333332</v>
          </cell>
          <cell r="AR1483">
            <v>-152024.71333333335</v>
          </cell>
          <cell r="AV1483">
            <v>-143251.48083333331</v>
          </cell>
          <cell r="AZ1483">
            <v>-92196.883333333317</v>
          </cell>
        </row>
        <row r="1484">
          <cell r="Q1484">
            <v>-493325.13</v>
          </cell>
          <cell r="S1484">
            <v>-446077.1</v>
          </cell>
          <cell r="U1484">
            <v>-406580.41</v>
          </cell>
          <cell r="V1484">
            <v>-404482.26</v>
          </cell>
          <cell r="W1484">
            <v>-448891.57</v>
          </cell>
          <cell r="Y1484">
            <v>-485771.23</v>
          </cell>
          <cell r="AA1484">
            <v>-530124.57999999996</v>
          </cell>
          <cell r="AJ1484">
            <v>-421708.8133333333</v>
          </cell>
          <cell r="AN1484">
            <v>-467797.61833333323</v>
          </cell>
          <cell r="AR1484">
            <v>-464473.02083333343</v>
          </cell>
          <cell r="AV1484">
            <v>-448426.25708333327</v>
          </cell>
          <cell r="AZ1484">
            <v>-325382.53875000001</v>
          </cell>
        </row>
        <row r="1485">
          <cell r="Q1485">
            <v>-9814381.7599999998</v>
          </cell>
          <cell r="S1485">
            <v>-9958249.6999999993</v>
          </cell>
          <cell r="U1485">
            <v>-10148679.85</v>
          </cell>
          <cell r="V1485">
            <v>-10183766.1</v>
          </cell>
          <cell r="W1485">
            <v>-10300305.710000001</v>
          </cell>
          <cell r="Y1485">
            <v>-10562930.16</v>
          </cell>
          <cell r="AA1485">
            <v>-10853505.689999999</v>
          </cell>
          <cell r="AJ1485">
            <v>-9877708.2725000009</v>
          </cell>
          <cell r="AN1485">
            <v>-10085280.320000002</v>
          </cell>
          <cell r="AR1485">
            <v>-10223412.430833332</v>
          </cell>
          <cell r="AV1485">
            <v>-10301385.624583334</v>
          </cell>
          <cell r="AZ1485">
            <v>-10211877.561666667</v>
          </cell>
        </row>
        <row r="1486">
          <cell r="Q1486">
            <v>-38407724.189999998</v>
          </cell>
          <cell r="S1486">
            <v>-37862453.899999999</v>
          </cell>
          <cell r="U1486">
            <v>-37217649.630000003</v>
          </cell>
          <cell r="V1486">
            <v>-36898152.020000003</v>
          </cell>
          <cell r="W1486">
            <v>-36897762.960000001</v>
          </cell>
          <cell r="Y1486">
            <v>-36494878.210000001</v>
          </cell>
          <cell r="AA1486">
            <v>-36252905.82</v>
          </cell>
          <cell r="AJ1486">
            <v>-39741337.699999996</v>
          </cell>
          <cell r="AN1486">
            <v>-39220873.08208333</v>
          </cell>
          <cell r="AR1486">
            <v>-38308646.715833329</v>
          </cell>
          <cell r="AV1486">
            <v>-36827052.832500003</v>
          </cell>
          <cell r="AZ1486">
            <v>-35008207.40208333</v>
          </cell>
        </row>
        <row r="1487">
          <cell r="Q1487">
            <v>-18424349.27</v>
          </cell>
          <cell r="S1487">
            <v>-18762662.010000002</v>
          </cell>
          <cell r="U1487">
            <v>-19548287.32</v>
          </cell>
          <cell r="V1487">
            <v>-20517183.539999999</v>
          </cell>
          <cell r="W1487">
            <v>-21527662.640000001</v>
          </cell>
          <cell r="Y1487">
            <v>-21971183.539999999</v>
          </cell>
          <cell r="AA1487">
            <v>-22555322.109999999</v>
          </cell>
          <cell r="AJ1487">
            <v>-16867196.293749999</v>
          </cell>
          <cell r="AN1487">
            <v>-18045655.948333334</v>
          </cell>
          <cell r="AR1487">
            <v>-19466867.16333333</v>
          </cell>
          <cell r="AV1487">
            <v>-20710784.743333332</v>
          </cell>
          <cell r="AZ1487">
            <v>-21235453.459166665</v>
          </cell>
        </row>
        <row r="1488">
          <cell r="Q1488">
            <v>0</v>
          </cell>
          <cell r="S1488">
            <v>0</v>
          </cell>
          <cell r="U1488">
            <v>0</v>
          </cell>
          <cell r="V1488">
            <v>0</v>
          </cell>
          <cell r="W1488">
            <v>0</v>
          </cell>
          <cell r="Y1488">
            <v>0</v>
          </cell>
          <cell r="AA1488">
            <v>0</v>
          </cell>
          <cell r="AJ1488">
            <v>-305849.84499999997</v>
          </cell>
          <cell r="AN1488">
            <v>0</v>
          </cell>
          <cell r="AR1488">
            <v>0</v>
          </cell>
          <cell r="AV1488">
            <v>0</v>
          </cell>
          <cell r="AZ1488">
            <v>0</v>
          </cell>
        </row>
        <row r="1489">
          <cell r="Q1489">
            <v>-20298892.399999999</v>
          </cell>
          <cell r="S1489">
            <v>-21179628.649999999</v>
          </cell>
          <cell r="U1489">
            <v>-22944967.27</v>
          </cell>
          <cell r="V1489">
            <v>-23365290.359999999</v>
          </cell>
          <cell r="W1489">
            <v>-23484038.18</v>
          </cell>
          <cell r="Y1489">
            <v>-24168660.719999999</v>
          </cell>
          <cell r="AA1489">
            <v>-24744281.829999998</v>
          </cell>
          <cell r="AJ1489">
            <v>-17200543.927499998</v>
          </cell>
          <cell r="AN1489">
            <v>-19244718.727500003</v>
          </cell>
          <cell r="AR1489">
            <v>-21366762.397916667</v>
          </cell>
          <cell r="AV1489">
            <v>-23150241.051666666</v>
          </cell>
          <cell r="AZ1489">
            <v>-24340624.892916668</v>
          </cell>
        </row>
        <row r="1490">
          <cell r="Q1490">
            <v>-3375333.02</v>
          </cell>
          <cell r="S1490">
            <v>-3375333.02</v>
          </cell>
          <cell r="U1490">
            <v>-3369236.18</v>
          </cell>
          <cell r="V1490">
            <v>-3374983.18</v>
          </cell>
          <cell r="W1490">
            <v>-3374983.18</v>
          </cell>
          <cell r="Y1490">
            <v>-3374983.18</v>
          </cell>
          <cell r="AA1490">
            <v>-3374983.18</v>
          </cell>
          <cell r="AJ1490">
            <v>-3375352.3079166673</v>
          </cell>
          <cell r="AN1490">
            <v>-3374259.14</v>
          </cell>
          <cell r="AR1490">
            <v>-3372436.5983333332</v>
          </cell>
          <cell r="AV1490">
            <v>-3374098.2300000004</v>
          </cell>
          <cell r="AZ1490">
            <v>-3374784.47</v>
          </cell>
        </row>
        <row r="1491">
          <cell r="Q1491">
            <v>-1561823.95</v>
          </cell>
          <cell r="S1491">
            <v>-1548865.95</v>
          </cell>
          <cell r="U1491">
            <v>-1653833.95</v>
          </cell>
          <cell r="V1491">
            <v>-1664735.95</v>
          </cell>
          <cell r="W1491">
            <v>-1647253.95</v>
          </cell>
          <cell r="Y1491">
            <v>-1628234.95</v>
          </cell>
          <cell r="AA1491">
            <v>-1632176.95</v>
          </cell>
          <cell r="AJ1491">
            <v>-1516607.0391666663</v>
          </cell>
          <cell r="AN1491">
            <v>-1550014.5624999998</v>
          </cell>
          <cell r="AR1491">
            <v>-1590715.1274999997</v>
          </cell>
          <cell r="AV1491">
            <v>-1608556.678333333</v>
          </cell>
          <cell r="AZ1491">
            <v>-1591925.0466666666</v>
          </cell>
        </row>
        <row r="1492">
          <cell r="Q1492">
            <v>-20968.5</v>
          </cell>
          <cell r="S1492">
            <v>-20968.5</v>
          </cell>
          <cell r="U1492">
            <v>-20968.5</v>
          </cell>
          <cell r="V1492">
            <v>-20968.5</v>
          </cell>
          <cell r="W1492">
            <v>-20968.5</v>
          </cell>
          <cell r="Y1492">
            <v>-20968.5</v>
          </cell>
          <cell r="AA1492">
            <v>-20968.5</v>
          </cell>
          <cell r="AJ1492">
            <v>-20941.8</v>
          </cell>
          <cell r="AN1492">
            <v>-21039.898333333331</v>
          </cell>
          <cell r="AR1492">
            <v>-21016.611666666668</v>
          </cell>
          <cell r="AV1492">
            <v>-20864.270833333332</v>
          </cell>
          <cell r="AZ1492">
            <v>-20030.4375</v>
          </cell>
        </row>
        <row r="1493">
          <cell r="Q1493">
            <v>-12063.15</v>
          </cell>
          <cell r="S1493">
            <v>-12063.15</v>
          </cell>
          <cell r="U1493">
            <v>-12063.15</v>
          </cell>
          <cell r="V1493">
            <v>-12063.15</v>
          </cell>
          <cell r="W1493">
            <v>-12063.15</v>
          </cell>
          <cell r="Y1493">
            <v>-12063.15</v>
          </cell>
          <cell r="AA1493">
            <v>-13547.57</v>
          </cell>
          <cell r="AJ1493">
            <v>-12063.149999999996</v>
          </cell>
          <cell r="AN1493">
            <v>-12063.149999999996</v>
          </cell>
          <cell r="AR1493">
            <v>-12063.149999999996</v>
          </cell>
          <cell r="AV1493">
            <v>-13065.6075</v>
          </cell>
          <cell r="AZ1493">
            <v>-18116.427500000002</v>
          </cell>
        </row>
        <row r="1494">
          <cell r="Q1494">
            <v>-338</v>
          </cell>
          <cell r="S1494">
            <v>-338</v>
          </cell>
          <cell r="U1494">
            <v>-338</v>
          </cell>
          <cell r="V1494">
            <v>-338</v>
          </cell>
          <cell r="W1494">
            <v>-338</v>
          </cell>
          <cell r="Y1494">
            <v>-338</v>
          </cell>
          <cell r="AA1494">
            <v>-338</v>
          </cell>
          <cell r="AJ1494">
            <v>-338</v>
          </cell>
          <cell r="AN1494">
            <v>-338</v>
          </cell>
          <cell r="AR1494">
            <v>-338</v>
          </cell>
          <cell r="AV1494">
            <v>-338</v>
          </cell>
          <cell r="AZ1494">
            <v>-338</v>
          </cell>
        </row>
        <row r="1495">
          <cell r="Q1495">
            <v>-156752.21</v>
          </cell>
          <cell r="S1495">
            <v>-137372.69</v>
          </cell>
          <cell r="U1495">
            <v>-53846.38</v>
          </cell>
          <cell r="V1495">
            <v>-47025.33</v>
          </cell>
          <cell r="W1495">
            <v>-52226.720000000001</v>
          </cell>
          <cell r="Y1495">
            <v>-70259.08</v>
          </cell>
          <cell r="AA1495">
            <v>-70263.960000000006</v>
          </cell>
          <cell r="AJ1495">
            <v>-138342.32416666663</v>
          </cell>
          <cell r="AN1495">
            <v>-132643.47874999998</v>
          </cell>
          <cell r="AR1495">
            <v>-111391.26749999997</v>
          </cell>
          <cell r="AV1495">
            <v>-93822.723750000005</v>
          </cell>
          <cell r="AZ1495">
            <v>-93356.091250000012</v>
          </cell>
        </row>
        <row r="1496">
          <cell r="Q1496">
            <v>0</v>
          </cell>
          <cell r="S1496">
            <v>0</v>
          </cell>
          <cell r="U1496">
            <v>0</v>
          </cell>
          <cell r="V1496">
            <v>0</v>
          </cell>
          <cell r="W1496">
            <v>0</v>
          </cell>
          <cell r="Y1496">
            <v>0</v>
          </cell>
          <cell r="AA1496">
            <v>0</v>
          </cell>
          <cell r="AJ1496">
            <v>-44443.38041666666</v>
          </cell>
          <cell r="AN1496">
            <v>-22158.974999999995</v>
          </cell>
          <cell r="AR1496">
            <v>-3667.188333333333</v>
          </cell>
          <cell r="AV1496">
            <v>0</v>
          </cell>
          <cell r="AZ1496">
            <v>0</v>
          </cell>
        </row>
        <row r="1497">
          <cell r="Q1497">
            <v>-5000</v>
          </cell>
          <cell r="S1497">
            <v>-5000</v>
          </cell>
          <cell r="U1497">
            <v>-5000</v>
          </cell>
          <cell r="V1497">
            <v>-5000</v>
          </cell>
          <cell r="W1497">
            <v>-5000</v>
          </cell>
          <cell r="Y1497">
            <v>-5000</v>
          </cell>
          <cell r="AA1497">
            <v>-5000</v>
          </cell>
          <cell r="AJ1497">
            <v>-5000</v>
          </cell>
          <cell r="AN1497">
            <v>-5000</v>
          </cell>
          <cell r="AR1497">
            <v>-5000</v>
          </cell>
          <cell r="AV1497">
            <v>-5000</v>
          </cell>
          <cell r="AZ1497">
            <v>-5000</v>
          </cell>
        </row>
        <row r="1498">
          <cell r="Q1498">
            <v>0</v>
          </cell>
          <cell r="S1498">
            <v>0</v>
          </cell>
          <cell r="U1498">
            <v>0</v>
          </cell>
          <cell r="V1498">
            <v>0</v>
          </cell>
          <cell r="W1498">
            <v>0</v>
          </cell>
          <cell r="Y1498">
            <v>0</v>
          </cell>
          <cell r="AA1498">
            <v>0</v>
          </cell>
          <cell r="AJ1498">
            <v>0</v>
          </cell>
          <cell r="AN1498">
            <v>0</v>
          </cell>
          <cell r="AR1498">
            <v>0</v>
          </cell>
          <cell r="AV1498">
            <v>0</v>
          </cell>
          <cell r="AZ1498">
            <v>0</v>
          </cell>
        </row>
        <row r="1499">
          <cell r="Q1499">
            <v>-1948000</v>
          </cell>
          <cell r="S1499">
            <v>-1948000</v>
          </cell>
          <cell r="U1499">
            <v>-1948000</v>
          </cell>
          <cell r="V1499">
            <v>-1948000</v>
          </cell>
          <cell r="W1499">
            <v>-1948000</v>
          </cell>
          <cell r="Y1499">
            <v>-275000</v>
          </cell>
          <cell r="AA1499">
            <v>0</v>
          </cell>
          <cell r="AJ1499">
            <v>-2078634.375</v>
          </cell>
          <cell r="AN1499">
            <v>-2053435.625</v>
          </cell>
          <cell r="AR1499">
            <v>-1805921.0416666667</v>
          </cell>
          <cell r="AV1499">
            <v>-1101000</v>
          </cell>
          <cell r="AZ1499">
            <v>-451666.66666666669</v>
          </cell>
        </row>
        <row r="1500">
          <cell r="Q1500">
            <v>-30851482.609999999</v>
          </cell>
          <cell r="S1500">
            <v>-34234965.18</v>
          </cell>
          <cell r="U1500">
            <v>-35299440</v>
          </cell>
          <cell r="V1500">
            <v>-34869554.359999999</v>
          </cell>
          <cell r="W1500">
            <v>-34852355.299999997</v>
          </cell>
          <cell r="Y1500">
            <v>-34607370.18</v>
          </cell>
          <cell r="AA1500">
            <v>-34675694.850000001</v>
          </cell>
          <cell r="AJ1500">
            <v>-32704944.824583333</v>
          </cell>
          <cell r="AN1500">
            <v>-32417860.783333335</v>
          </cell>
          <cell r="AR1500">
            <v>-33204812.603333339</v>
          </cell>
          <cell r="AV1500">
            <v>-34225881.300416671</v>
          </cell>
          <cell r="AZ1500">
            <v>-33834356.530416667</v>
          </cell>
        </row>
        <row r="1501">
          <cell r="Q1501">
            <v>-151595</v>
          </cell>
          <cell r="S1501">
            <v>-151595</v>
          </cell>
          <cell r="U1501">
            <v>-151595</v>
          </cell>
          <cell r="V1501">
            <v>-151595</v>
          </cell>
          <cell r="W1501">
            <v>-70275</v>
          </cell>
          <cell r="Y1501">
            <v>-70275</v>
          </cell>
          <cell r="AA1501">
            <v>-70275</v>
          </cell>
          <cell r="AJ1501">
            <v>-151595</v>
          </cell>
          <cell r="AN1501">
            <v>-151595</v>
          </cell>
          <cell r="AR1501">
            <v>-134653.33333333334</v>
          </cell>
          <cell r="AV1501">
            <v>-107546.66666666667</v>
          </cell>
          <cell r="AZ1501">
            <v>-80440</v>
          </cell>
        </row>
        <row r="1502">
          <cell r="Q1502">
            <v>-2776000</v>
          </cell>
          <cell r="S1502">
            <v>-2776000</v>
          </cell>
          <cell r="U1502">
            <v>-2776000</v>
          </cell>
          <cell r="V1502">
            <v>-2776000</v>
          </cell>
          <cell r="W1502">
            <v>-2776000</v>
          </cell>
          <cell r="Y1502">
            <v>-156765.63</v>
          </cell>
          <cell r="AA1502">
            <v>0</v>
          </cell>
          <cell r="AJ1502">
            <v>-919000</v>
          </cell>
          <cell r="AN1502">
            <v>-1844333.3333333333</v>
          </cell>
          <cell r="AR1502">
            <v>-2192262.3704166668</v>
          </cell>
          <cell r="AV1502">
            <v>-1529794.2716666665</v>
          </cell>
          <cell r="AZ1502">
            <v>-604460.93833333335</v>
          </cell>
        </row>
        <row r="1503">
          <cell r="Q1503">
            <v>0</v>
          </cell>
          <cell r="S1503">
            <v>0</v>
          </cell>
          <cell r="U1503">
            <v>0</v>
          </cell>
          <cell r="V1503">
            <v>0</v>
          </cell>
          <cell r="W1503">
            <v>0</v>
          </cell>
          <cell r="Y1503">
            <v>0</v>
          </cell>
          <cell r="AA1503">
            <v>0</v>
          </cell>
          <cell r="AJ1503">
            <v>0</v>
          </cell>
          <cell r="AN1503">
            <v>0</v>
          </cell>
          <cell r="AR1503">
            <v>0</v>
          </cell>
          <cell r="AV1503">
            <v>0</v>
          </cell>
          <cell r="AZ1503">
            <v>0</v>
          </cell>
        </row>
        <row r="1504">
          <cell r="Q1504">
            <v>-1656522.76</v>
          </cell>
          <cell r="S1504">
            <v>-1404536.98</v>
          </cell>
          <cell r="U1504">
            <v>-1252677.4099999999</v>
          </cell>
          <cell r="V1504">
            <v>-1403362.33</v>
          </cell>
          <cell r="W1504">
            <v>-1279150.8700000001</v>
          </cell>
          <cell r="Y1504">
            <v>-3974484.47</v>
          </cell>
          <cell r="AA1504">
            <v>-2795694.06</v>
          </cell>
          <cell r="AJ1504">
            <v>-1612519.05375</v>
          </cell>
          <cell r="AN1504">
            <v>-1638366.5549999999</v>
          </cell>
          <cell r="AR1504">
            <v>-1936568.9645833336</v>
          </cell>
          <cell r="AV1504">
            <v>-2179111.4529166664</v>
          </cell>
          <cell r="AZ1504">
            <v>-2206500.2745833336</v>
          </cell>
        </row>
        <row r="1505">
          <cell r="Q1505">
            <v>0</v>
          </cell>
          <cell r="S1505">
            <v>0</v>
          </cell>
          <cell r="U1505">
            <v>0</v>
          </cell>
          <cell r="V1505">
            <v>0</v>
          </cell>
          <cell r="W1505">
            <v>0</v>
          </cell>
          <cell r="Y1505">
            <v>0</v>
          </cell>
          <cell r="AA1505">
            <v>0</v>
          </cell>
          <cell r="AJ1505">
            <v>0</v>
          </cell>
          <cell r="AN1505">
            <v>0</v>
          </cell>
          <cell r="AR1505">
            <v>0</v>
          </cell>
          <cell r="AV1505">
            <v>0</v>
          </cell>
          <cell r="AZ1505">
            <v>0</v>
          </cell>
        </row>
        <row r="1506">
          <cell r="Q1506">
            <v>-6145815.3399999999</v>
          </cell>
          <cell r="S1506">
            <v>-6289315.6799999997</v>
          </cell>
          <cell r="U1506">
            <v>-6561471.5199999996</v>
          </cell>
          <cell r="V1506">
            <v>-6574889.0199999996</v>
          </cell>
          <cell r="W1506">
            <v>-6648068.5999999996</v>
          </cell>
          <cell r="Y1506">
            <v>-6709544.7199999997</v>
          </cell>
          <cell r="AA1506">
            <v>-6884927.0999999996</v>
          </cell>
          <cell r="AJ1506">
            <v>-5392785.3862499995</v>
          </cell>
          <cell r="AN1506">
            <v>-5843228.5945833325</v>
          </cell>
          <cell r="AR1506">
            <v>-6262244.5524999993</v>
          </cell>
          <cell r="AV1506">
            <v>-6594866.0787499994</v>
          </cell>
          <cell r="AZ1506">
            <v>-6807892.8975</v>
          </cell>
        </row>
        <row r="1507">
          <cell r="Q1507">
            <v>-1059385.5</v>
          </cell>
          <cell r="S1507">
            <v>-1035456.14</v>
          </cell>
          <cell r="U1507">
            <v>-984554.79</v>
          </cell>
          <cell r="V1507">
            <v>-963429.88</v>
          </cell>
          <cell r="W1507">
            <v>-1090066.8999999999</v>
          </cell>
          <cell r="Y1507">
            <v>-736117.3</v>
          </cell>
          <cell r="AA1507">
            <v>0</v>
          </cell>
          <cell r="AJ1507">
            <v>-946955.60625000007</v>
          </cell>
          <cell r="AN1507">
            <v>-1040569.4704166665</v>
          </cell>
          <cell r="AR1507">
            <v>-1032111.8816666667</v>
          </cell>
          <cell r="AV1507">
            <v>-736394.87416666653</v>
          </cell>
          <cell r="AZ1507">
            <v>-406474.14291666658</v>
          </cell>
        </row>
        <row r="1508">
          <cell r="Q1508">
            <v>0</v>
          </cell>
          <cell r="S1508">
            <v>0</v>
          </cell>
          <cell r="U1508">
            <v>0</v>
          </cell>
          <cell r="V1508">
            <v>0</v>
          </cell>
          <cell r="W1508">
            <v>0</v>
          </cell>
          <cell r="Y1508">
            <v>0</v>
          </cell>
          <cell r="AA1508">
            <v>0</v>
          </cell>
          <cell r="AJ1508">
            <v>0</v>
          </cell>
          <cell r="AN1508">
            <v>0</v>
          </cell>
          <cell r="AR1508">
            <v>0</v>
          </cell>
          <cell r="AV1508">
            <v>0</v>
          </cell>
          <cell r="AZ1508">
            <v>0</v>
          </cell>
        </row>
        <row r="1509">
          <cell r="Q1509">
            <v>0</v>
          </cell>
          <cell r="S1509">
            <v>0</v>
          </cell>
          <cell r="U1509">
            <v>0</v>
          </cell>
          <cell r="V1509">
            <v>0</v>
          </cell>
          <cell r="W1509">
            <v>0</v>
          </cell>
          <cell r="Y1509">
            <v>0</v>
          </cell>
          <cell r="AA1509">
            <v>0</v>
          </cell>
          <cell r="AJ1509">
            <v>0</v>
          </cell>
          <cell r="AN1509">
            <v>0</v>
          </cell>
          <cell r="AR1509">
            <v>0</v>
          </cell>
          <cell r="AV1509">
            <v>0</v>
          </cell>
          <cell r="AZ1509">
            <v>0</v>
          </cell>
        </row>
        <row r="1510">
          <cell r="Q1510">
            <v>0</v>
          </cell>
          <cell r="S1510">
            <v>0</v>
          </cell>
          <cell r="U1510">
            <v>0</v>
          </cell>
          <cell r="V1510">
            <v>0</v>
          </cell>
          <cell r="W1510">
            <v>0</v>
          </cell>
          <cell r="Y1510">
            <v>0</v>
          </cell>
          <cell r="AA1510">
            <v>0</v>
          </cell>
          <cell r="AJ1510">
            <v>-75863.583333333328</v>
          </cell>
          <cell r="AN1510">
            <v>-49476.25</v>
          </cell>
          <cell r="AR1510">
            <v>-23088.916666666668</v>
          </cell>
          <cell r="AV1510">
            <v>0</v>
          </cell>
          <cell r="AZ1510">
            <v>0</v>
          </cell>
        </row>
        <row r="1511">
          <cell r="AV1511">
            <v>0</v>
          </cell>
          <cell r="AZ1511">
            <v>-63847.289583333331</v>
          </cell>
        </row>
        <row r="1512">
          <cell r="AA1512">
            <v>0</v>
          </cell>
          <cell r="AJ1512">
            <v>0</v>
          </cell>
          <cell r="AN1512">
            <v>0</v>
          </cell>
          <cell r="AR1512">
            <v>0</v>
          </cell>
          <cell r="AV1512">
            <v>-84285.136666666673</v>
          </cell>
          <cell r="AZ1512">
            <v>-583319.07999999996</v>
          </cell>
        </row>
        <row r="1513">
          <cell r="Q1513">
            <v>0</v>
          </cell>
          <cell r="S1513">
            <v>0</v>
          </cell>
          <cell r="U1513">
            <v>0</v>
          </cell>
          <cell r="V1513">
            <v>0</v>
          </cell>
          <cell r="W1513">
            <v>0</v>
          </cell>
          <cell r="Y1513">
            <v>0</v>
          </cell>
          <cell r="AA1513">
            <v>0</v>
          </cell>
          <cell r="AJ1513">
            <v>0</v>
          </cell>
          <cell r="AN1513">
            <v>0</v>
          </cell>
          <cell r="AR1513">
            <v>0</v>
          </cell>
          <cell r="AV1513">
            <v>0</v>
          </cell>
          <cell r="AZ1513">
            <v>0</v>
          </cell>
        </row>
        <row r="1514">
          <cell r="AA1514">
            <v>0</v>
          </cell>
          <cell r="AJ1514">
            <v>0</v>
          </cell>
          <cell r="AN1514">
            <v>0</v>
          </cell>
          <cell r="AR1514">
            <v>0</v>
          </cell>
          <cell r="AV1514">
            <v>938.03750000000002</v>
          </cell>
          <cell r="AZ1514">
            <v>-2791.3299999999995</v>
          </cell>
        </row>
        <row r="1515">
          <cell r="Q1515">
            <v>0</v>
          </cell>
          <cell r="S1515">
            <v>0</v>
          </cell>
          <cell r="U1515">
            <v>0</v>
          </cell>
          <cell r="V1515">
            <v>0</v>
          </cell>
          <cell r="W1515">
            <v>0</v>
          </cell>
          <cell r="Y1515">
            <v>0</v>
          </cell>
          <cell r="AA1515">
            <v>0</v>
          </cell>
          <cell r="AJ1515">
            <v>0</v>
          </cell>
          <cell r="AN1515">
            <v>0</v>
          </cell>
          <cell r="AR1515">
            <v>0</v>
          </cell>
          <cell r="AV1515">
            <v>0</v>
          </cell>
          <cell r="AZ1515">
            <v>0</v>
          </cell>
        </row>
        <row r="1516">
          <cell r="Q1516">
            <v>0</v>
          </cell>
          <cell r="S1516">
            <v>0</v>
          </cell>
          <cell r="U1516">
            <v>0</v>
          </cell>
          <cell r="V1516">
            <v>0</v>
          </cell>
          <cell r="W1516">
            <v>-395600</v>
          </cell>
          <cell r="Y1516">
            <v>-527400</v>
          </cell>
          <cell r="AA1516">
            <v>-671583</v>
          </cell>
          <cell r="AJ1516">
            <v>0.25</v>
          </cell>
          <cell r="AN1516">
            <v>0</v>
          </cell>
          <cell r="AR1516">
            <v>-93400</v>
          </cell>
          <cell r="AV1516">
            <v>-316849.875</v>
          </cell>
          <cell r="AZ1516">
            <v>-674272.625</v>
          </cell>
        </row>
        <row r="1517">
          <cell r="Q1517">
            <v>-11112</v>
          </cell>
          <cell r="S1517">
            <v>-16668</v>
          </cell>
          <cell r="U1517">
            <v>-22224</v>
          </cell>
          <cell r="V1517">
            <v>-25002</v>
          </cell>
          <cell r="W1517">
            <v>-32761</v>
          </cell>
          <cell r="Y1517">
            <v>-41651</v>
          </cell>
          <cell r="AA1517">
            <v>-50541</v>
          </cell>
          <cell r="AJ1517">
            <v>-1852</v>
          </cell>
          <cell r="AN1517">
            <v>-7408</v>
          </cell>
          <cell r="AR1517">
            <v>-17983.541666666668</v>
          </cell>
          <cell r="AV1517">
            <v>-32978.541666666664</v>
          </cell>
          <cell r="AZ1517">
            <v>-50196.208333333336</v>
          </cell>
        </row>
        <row r="1518">
          <cell r="Q1518">
            <v>0</v>
          </cell>
          <cell r="S1518">
            <v>0</v>
          </cell>
          <cell r="U1518">
            <v>0</v>
          </cell>
          <cell r="V1518">
            <v>0</v>
          </cell>
          <cell r="W1518">
            <v>0</v>
          </cell>
          <cell r="Y1518">
            <v>0</v>
          </cell>
          <cell r="AA1518">
            <v>0</v>
          </cell>
          <cell r="AJ1518">
            <v>-395.09833333333336</v>
          </cell>
          <cell r="AN1518">
            <v>-395.09833333333336</v>
          </cell>
          <cell r="AR1518">
            <v>-395.09833333333336</v>
          </cell>
          <cell r="AV1518">
            <v>-2724.1916666666666</v>
          </cell>
          <cell r="AZ1518">
            <v>-2724.1916666666666</v>
          </cell>
        </row>
        <row r="1519">
          <cell r="U1519">
            <v>0</v>
          </cell>
          <cell r="V1519">
            <v>0</v>
          </cell>
          <cell r="W1519">
            <v>0</v>
          </cell>
          <cell r="Y1519">
            <v>0</v>
          </cell>
          <cell r="AA1519">
            <v>0</v>
          </cell>
          <cell r="AJ1519">
            <v>0</v>
          </cell>
          <cell r="AN1519">
            <v>0</v>
          </cell>
          <cell r="AR1519">
            <v>0</v>
          </cell>
          <cell r="AV1519">
            <v>0</v>
          </cell>
          <cell r="AZ1519">
            <v>0</v>
          </cell>
        </row>
        <row r="1520">
          <cell r="Q1520">
            <v>-150622.04</v>
          </cell>
          <cell r="S1520">
            <v>-148330.38</v>
          </cell>
          <cell r="U1520">
            <v>-146038.72</v>
          </cell>
          <cell r="V1520">
            <v>-144892.89000000001</v>
          </cell>
          <cell r="W1520">
            <v>-143747.06</v>
          </cell>
          <cell r="Y1520">
            <v>-141455.4</v>
          </cell>
          <cell r="AA1520">
            <v>-139163.74</v>
          </cell>
          <cell r="AJ1520">
            <v>-157497.02000000002</v>
          </cell>
          <cell r="AN1520">
            <v>-152913.69999999998</v>
          </cell>
          <cell r="AR1520">
            <v>-148330.38</v>
          </cell>
          <cell r="AV1520">
            <v>-143747.06</v>
          </cell>
          <cell r="AZ1520">
            <v>-139163.74000000002</v>
          </cell>
        </row>
        <row r="1521">
          <cell r="Q1521">
            <v>-7404933.4699999997</v>
          </cell>
          <cell r="S1521">
            <v>-7217466.8099999996</v>
          </cell>
          <cell r="U1521">
            <v>-7030000.1500000004</v>
          </cell>
          <cell r="V1521">
            <v>-6936266.8200000003</v>
          </cell>
          <cell r="W1521">
            <v>-6842533.4900000002</v>
          </cell>
          <cell r="Y1521">
            <v>-6655066.8300000001</v>
          </cell>
          <cell r="AA1521">
            <v>-6467600.1699999999</v>
          </cell>
          <cell r="AJ1521">
            <v>-7967333.4499999993</v>
          </cell>
          <cell r="AN1521">
            <v>-7592400.1299999999</v>
          </cell>
          <cell r="AR1521">
            <v>-7217466.8099999996</v>
          </cell>
          <cell r="AV1521">
            <v>-6842533.4899999993</v>
          </cell>
          <cell r="AZ1521">
            <v>-6467600.1700000009</v>
          </cell>
        </row>
        <row r="1522">
          <cell r="Q1522">
            <v>-2571574.2599999998</v>
          </cell>
          <cell r="S1522">
            <v>-2478062.48</v>
          </cell>
          <cell r="U1522">
            <v>-2384550.7000000002</v>
          </cell>
          <cell r="V1522">
            <v>-2337794.81</v>
          </cell>
          <cell r="W1522">
            <v>-2291038.92</v>
          </cell>
          <cell r="Y1522">
            <v>-2197527.14</v>
          </cell>
          <cell r="AA1522">
            <v>-2104015.36</v>
          </cell>
          <cell r="AJ1522">
            <v>-2852109.5999999996</v>
          </cell>
          <cell r="AN1522">
            <v>-2665086.04</v>
          </cell>
          <cell r="AR1522">
            <v>-2478062.48</v>
          </cell>
          <cell r="AV1522">
            <v>-2291038.92</v>
          </cell>
          <cell r="AZ1522">
            <v>-2104015.3600000003</v>
          </cell>
        </row>
        <row r="1523">
          <cell r="Q1523">
            <v>0</v>
          </cell>
          <cell r="S1523">
            <v>-5984536.9500000002</v>
          </cell>
          <cell r="U1523">
            <v>-5984536.9500000002</v>
          </cell>
          <cell r="V1523">
            <v>-5984536.9500000002</v>
          </cell>
          <cell r="W1523">
            <v>-4308944.53</v>
          </cell>
          <cell r="Y1523">
            <v>0</v>
          </cell>
          <cell r="AA1523">
            <v>0</v>
          </cell>
          <cell r="AJ1523">
            <v>-5071020.9075000007</v>
          </cell>
          <cell r="AN1523">
            <v>-3851349.8212500005</v>
          </cell>
          <cell r="AR1523">
            <v>-2728786.6358333332</v>
          </cell>
          <cell r="AV1523">
            <v>-2728786.6358333332</v>
          </cell>
          <cell r="AZ1523">
            <v>-2433229.7033333331</v>
          </cell>
        </row>
        <row r="1524">
          <cell r="Q1524">
            <v>-8124679.9900000002</v>
          </cell>
          <cell r="S1524">
            <v>0</v>
          </cell>
          <cell r="U1524">
            <v>0</v>
          </cell>
          <cell r="V1524">
            <v>0</v>
          </cell>
          <cell r="W1524">
            <v>0</v>
          </cell>
          <cell r="Y1524">
            <v>0</v>
          </cell>
          <cell r="AA1524">
            <v>0</v>
          </cell>
          <cell r="AJ1524">
            <v>-4446683.2025000015</v>
          </cell>
          <cell r="AN1524">
            <v>-3756188.5754166674</v>
          </cell>
          <cell r="AR1524">
            <v>-2621156.1204166668</v>
          </cell>
          <cell r="AV1524">
            <v>-1015584.9987499999</v>
          </cell>
          <cell r="AZ1524">
            <v>0</v>
          </cell>
        </row>
        <row r="1525">
          <cell r="Q1525">
            <v>-21742.99</v>
          </cell>
          <cell r="S1525">
            <v>-32174.6</v>
          </cell>
          <cell r="U1525">
            <v>-104127.54</v>
          </cell>
          <cell r="V1525">
            <v>-252935.03</v>
          </cell>
          <cell r="W1525">
            <v>-261544.25</v>
          </cell>
          <cell r="Y1525">
            <v>-261544.25</v>
          </cell>
          <cell r="AA1525">
            <v>-17909.689999999999</v>
          </cell>
          <cell r="AJ1525">
            <v>-126423.34791666665</v>
          </cell>
          <cell r="AN1525">
            <v>-122157.96208333335</v>
          </cell>
          <cell r="AR1525">
            <v>-128779.52666666666</v>
          </cell>
          <cell r="AV1525">
            <v>-142073.81041666665</v>
          </cell>
          <cell r="AZ1525">
            <v>-218217.9725</v>
          </cell>
        </row>
        <row r="1526">
          <cell r="Q1526">
            <v>-454094.6</v>
          </cell>
          <cell r="S1526">
            <v>-423821.64</v>
          </cell>
          <cell r="U1526">
            <v>-393548.68</v>
          </cell>
          <cell r="V1526">
            <v>-378412.2</v>
          </cell>
          <cell r="W1526">
            <v>-363275.72</v>
          </cell>
          <cell r="Y1526">
            <v>-333002.76</v>
          </cell>
          <cell r="AA1526">
            <v>-302729.8</v>
          </cell>
          <cell r="AJ1526">
            <v>-544913.48</v>
          </cell>
          <cell r="AN1526">
            <v>-484367.56</v>
          </cell>
          <cell r="AR1526">
            <v>-423821.64000000007</v>
          </cell>
          <cell r="AV1526">
            <v>-363275.72</v>
          </cell>
          <cell r="AZ1526">
            <v>-302729.79999999993</v>
          </cell>
        </row>
        <row r="1527">
          <cell r="Q1527">
            <v>-526317.36</v>
          </cell>
          <cell r="S1527">
            <v>-1592852.4</v>
          </cell>
          <cell r="U1527">
            <v>-1719931.68</v>
          </cell>
          <cell r="V1527">
            <v>-2229050.9</v>
          </cell>
          <cell r="W1527">
            <v>-2208786.7999999998</v>
          </cell>
          <cell r="Y1527">
            <v>-2168258.6</v>
          </cell>
          <cell r="AA1527">
            <v>-2127730.4</v>
          </cell>
          <cell r="AJ1527">
            <v>-172412.87916666668</v>
          </cell>
          <cell r="AN1527">
            <v>-603841.73583333322</v>
          </cell>
          <cell r="AR1527">
            <v>-1298038.7070833331</v>
          </cell>
          <cell r="AV1527">
            <v>-1854876.9516666669</v>
          </cell>
          <cell r="AZ1527">
            <v>-2105672.7616666663</v>
          </cell>
        </row>
        <row r="1528">
          <cell r="AV1528">
            <v>-3002.7983333333336</v>
          </cell>
          <cell r="AZ1528">
            <v>-6005.5966666666673</v>
          </cell>
        </row>
        <row r="1529">
          <cell r="Q1529">
            <v>-4619653</v>
          </cell>
          <cell r="S1529">
            <v>-4327987</v>
          </cell>
          <cell r="U1529">
            <v>-4036321</v>
          </cell>
          <cell r="V1529">
            <v>-3890488</v>
          </cell>
          <cell r="W1529">
            <v>-3744655</v>
          </cell>
          <cell r="Y1529">
            <v>-3452989</v>
          </cell>
          <cell r="AA1529">
            <v>-3161323</v>
          </cell>
          <cell r="AJ1529">
            <v>-5494651</v>
          </cell>
          <cell r="AN1529">
            <v>-4911319</v>
          </cell>
          <cell r="AR1529">
            <v>-4327987</v>
          </cell>
          <cell r="AV1529">
            <v>-3744655</v>
          </cell>
          <cell r="AZ1529">
            <v>-3161323</v>
          </cell>
        </row>
        <row r="1530">
          <cell r="Q1530">
            <v>0</v>
          </cell>
          <cell r="S1530">
            <v>0</v>
          </cell>
          <cell r="U1530">
            <v>0</v>
          </cell>
          <cell r="V1530">
            <v>0</v>
          </cell>
          <cell r="W1530">
            <v>0</v>
          </cell>
          <cell r="Y1530">
            <v>0</v>
          </cell>
          <cell r="AA1530">
            <v>0</v>
          </cell>
          <cell r="AJ1530">
            <v>0</v>
          </cell>
          <cell r="AN1530">
            <v>0</v>
          </cell>
          <cell r="AR1530">
            <v>0</v>
          </cell>
          <cell r="AV1530">
            <v>0</v>
          </cell>
          <cell r="AZ1530">
            <v>0</v>
          </cell>
        </row>
        <row r="1531">
          <cell r="Q1531">
            <v>0</v>
          </cell>
          <cell r="S1531">
            <v>0</v>
          </cell>
          <cell r="U1531">
            <v>0</v>
          </cell>
          <cell r="V1531">
            <v>0</v>
          </cell>
          <cell r="W1531">
            <v>0</v>
          </cell>
          <cell r="Y1531">
            <v>-3393.04</v>
          </cell>
          <cell r="AA1531">
            <v>0</v>
          </cell>
          <cell r="AJ1531">
            <v>-17127.990833333333</v>
          </cell>
          <cell r="AN1531">
            <v>-17124.865833333333</v>
          </cell>
          <cell r="AR1531">
            <v>-17210.697499999998</v>
          </cell>
          <cell r="AV1531">
            <v>-18043.30916666667</v>
          </cell>
          <cell r="AZ1531">
            <v>-18043.30916666667</v>
          </cell>
        </row>
        <row r="1532">
          <cell r="AR1532">
            <v>0</v>
          </cell>
          <cell r="AV1532">
            <v>-71410.951249999998</v>
          </cell>
          <cell r="AZ1532">
            <v>-288593.2408333334</v>
          </cell>
        </row>
        <row r="1533">
          <cell r="Q1533">
            <v>0</v>
          </cell>
          <cell r="S1533">
            <v>0</v>
          </cell>
          <cell r="U1533">
            <v>0</v>
          </cell>
          <cell r="V1533">
            <v>0</v>
          </cell>
          <cell r="W1533">
            <v>-248.9</v>
          </cell>
          <cell r="Y1533">
            <v>-248.9</v>
          </cell>
          <cell r="AA1533">
            <v>0</v>
          </cell>
          <cell r="AJ1533">
            <v>0</v>
          </cell>
          <cell r="AN1533">
            <v>0</v>
          </cell>
          <cell r="AR1533">
            <v>-51.854166666666664</v>
          </cell>
          <cell r="AV1533">
            <v>-82.966666666666669</v>
          </cell>
          <cell r="AZ1533">
            <v>-122.21916666666668</v>
          </cell>
        </row>
        <row r="1534">
          <cell r="Q1534">
            <v>0</v>
          </cell>
          <cell r="S1534">
            <v>0</v>
          </cell>
          <cell r="U1534">
            <v>0</v>
          </cell>
          <cell r="V1534">
            <v>0</v>
          </cell>
          <cell r="W1534">
            <v>0</v>
          </cell>
          <cell r="Y1534">
            <v>0</v>
          </cell>
          <cell r="AA1534">
            <v>0</v>
          </cell>
          <cell r="AJ1534">
            <v>0</v>
          </cell>
          <cell r="AN1534">
            <v>0</v>
          </cell>
          <cell r="AR1534">
            <v>0</v>
          </cell>
          <cell r="AV1534">
            <v>0</v>
          </cell>
          <cell r="AZ1534">
            <v>0</v>
          </cell>
        </row>
        <row r="1535">
          <cell r="Q1535">
            <v>0</v>
          </cell>
          <cell r="S1535">
            <v>0</v>
          </cell>
          <cell r="U1535">
            <v>0</v>
          </cell>
          <cell r="V1535">
            <v>0</v>
          </cell>
          <cell r="W1535">
            <v>0</v>
          </cell>
          <cell r="Y1535">
            <v>0</v>
          </cell>
          <cell r="AA1535">
            <v>0</v>
          </cell>
          <cell r="AJ1535">
            <v>0</v>
          </cell>
          <cell r="AN1535">
            <v>0</v>
          </cell>
          <cell r="AR1535">
            <v>0</v>
          </cell>
          <cell r="AV1535">
            <v>0</v>
          </cell>
          <cell r="AZ1535">
            <v>0</v>
          </cell>
        </row>
        <row r="1536">
          <cell r="Q1536">
            <v>-4923783.32</v>
          </cell>
          <cell r="S1536">
            <v>-9484838.9299999997</v>
          </cell>
          <cell r="U1536">
            <v>-12917162.029999999</v>
          </cell>
          <cell r="V1536">
            <v>-14476793.810000001</v>
          </cell>
          <cell r="W1536">
            <v>-5845923.2699999996</v>
          </cell>
          <cell r="Y1536">
            <v>-5113690.21</v>
          </cell>
          <cell r="AA1536">
            <v>-3995554.2</v>
          </cell>
          <cell r="AJ1536">
            <v>-6259406.5566666657</v>
          </cell>
          <cell r="AN1536">
            <v>-4580676.8516666666</v>
          </cell>
          <cell r="AR1536">
            <v>-7227685.1212500008</v>
          </cell>
          <cell r="AV1536">
            <v>-7098980.3970833346</v>
          </cell>
          <cell r="AZ1536">
            <v>-4699578.2058333335</v>
          </cell>
        </row>
        <row r="1537">
          <cell r="Q1537">
            <v>-174.29</v>
          </cell>
          <cell r="S1537">
            <v>-174.29</v>
          </cell>
          <cell r="U1537">
            <v>-174.29</v>
          </cell>
          <cell r="V1537">
            <v>-174.29</v>
          </cell>
          <cell r="W1537">
            <v>0</v>
          </cell>
          <cell r="Y1537">
            <v>0</v>
          </cell>
          <cell r="AA1537">
            <v>0</v>
          </cell>
          <cell r="AJ1537">
            <v>-1228.2070833333337</v>
          </cell>
          <cell r="AN1537">
            <v>-419.66374999999999</v>
          </cell>
          <cell r="AR1537">
            <v>-130.7175</v>
          </cell>
          <cell r="AV1537">
            <v>-79.882916666666659</v>
          </cell>
          <cell r="AZ1537">
            <v>-21.786249999999999</v>
          </cell>
        </row>
        <row r="1538">
          <cell r="Q1538">
            <v>0</v>
          </cell>
          <cell r="S1538">
            <v>0</v>
          </cell>
          <cell r="U1538">
            <v>0</v>
          </cell>
          <cell r="V1538">
            <v>0</v>
          </cell>
          <cell r="W1538">
            <v>0</v>
          </cell>
          <cell r="Y1538">
            <v>0</v>
          </cell>
          <cell r="AA1538">
            <v>0</v>
          </cell>
          <cell r="AJ1538">
            <v>0</v>
          </cell>
          <cell r="AN1538">
            <v>0</v>
          </cell>
          <cell r="AR1538">
            <v>0</v>
          </cell>
          <cell r="AV1538">
            <v>0</v>
          </cell>
          <cell r="AZ1538">
            <v>0</v>
          </cell>
        </row>
        <row r="1539">
          <cell r="Q1539">
            <v>-2514.42</v>
          </cell>
          <cell r="S1539">
            <v>-2514.42</v>
          </cell>
          <cell r="U1539">
            <v>-2514.42</v>
          </cell>
          <cell r="V1539">
            <v>-2514.42</v>
          </cell>
          <cell r="W1539">
            <v>0</v>
          </cell>
          <cell r="Y1539">
            <v>0</v>
          </cell>
          <cell r="AA1539">
            <v>-2756.61</v>
          </cell>
          <cell r="AJ1539">
            <v>-1833.9841666666664</v>
          </cell>
          <cell r="AN1539">
            <v>-1710.2212500000003</v>
          </cell>
          <cell r="AR1539">
            <v>-1676.28</v>
          </cell>
          <cell r="AV1539">
            <v>-1726.7362499999999</v>
          </cell>
          <cell r="AZ1539">
            <v>-1807.4662500000002</v>
          </cell>
        </row>
        <row r="1540">
          <cell r="Q1540">
            <v>-9569652</v>
          </cell>
          <cell r="S1540">
            <v>-9569652</v>
          </cell>
          <cell r="U1540">
            <v>-9474576</v>
          </cell>
          <cell r="V1540">
            <v>-9474576</v>
          </cell>
          <cell r="W1540">
            <v>-9346571</v>
          </cell>
          <cell r="Y1540">
            <v>-9346571</v>
          </cell>
          <cell r="AA1540">
            <v>-9180611</v>
          </cell>
          <cell r="AJ1540">
            <v>-1914838.375</v>
          </cell>
          <cell r="AN1540">
            <v>-4524461.375</v>
          </cell>
          <cell r="AR1540">
            <v>-7123704.583333333</v>
          </cell>
          <cell r="AV1540">
            <v>-9370496.458333334</v>
          </cell>
          <cell r="AZ1540">
            <v>-9186160.625</v>
          </cell>
        </row>
        <row r="1541">
          <cell r="Q1541">
            <v>-158750</v>
          </cell>
          <cell r="S1541">
            <v>0</v>
          </cell>
          <cell r="U1541">
            <v>0</v>
          </cell>
          <cell r="V1541">
            <v>0</v>
          </cell>
          <cell r="W1541">
            <v>0</v>
          </cell>
          <cell r="Y1541">
            <v>0</v>
          </cell>
          <cell r="AA1541">
            <v>0</v>
          </cell>
          <cell r="AJ1541">
            <v>-112447.91666666667</v>
          </cell>
          <cell r="AN1541">
            <v>-119062.5</v>
          </cell>
          <cell r="AR1541">
            <v>-59531.25</v>
          </cell>
          <cell r="AV1541">
            <v>-6614.583333333333</v>
          </cell>
          <cell r="AZ1541">
            <v>0</v>
          </cell>
        </row>
        <row r="1542">
          <cell r="Q1542">
            <v>0</v>
          </cell>
          <cell r="S1542">
            <v>0</v>
          </cell>
          <cell r="U1542">
            <v>0</v>
          </cell>
          <cell r="V1542">
            <v>0</v>
          </cell>
          <cell r="W1542">
            <v>0</v>
          </cell>
          <cell r="Y1542">
            <v>0</v>
          </cell>
          <cell r="AA1542">
            <v>0</v>
          </cell>
          <cell r="AJ1542">
            <v>-1608.34</v>
          </cell>
          <cell r="AN1542">
            <v>0</v>
          </cell>
          <cell r="AR1542">
            <v>0</v>
          </cell>
          <cell r="AV1542">
            <v>0</v>
          </cell>
          <cell r="AZ1542">
            <v>0</v>
          </cell>
        </row>
        <row r="1543">
          <cell r="Q1543">
            <v>-610736.85</v>
          </cell>
          <cell r="S1543">
            <v>-679132.36</v>
          </cell>
          <cell r="U1543">
            <v>-679132.36</v>
          </cell>
          <cell r="V1543">
            <v>-679132.36</v>
          </cell>
          <cell r="W1543">
            <v>-679132.36</v>
          </cell>
          <cell r="Y1543">
            <v>-679132.36</v>
          </cell>
          <cell r="AA1543">
            <v>-679132.36</v>
          </cell>
          <cell r="AJ1543">
            <v>-56757.506249999999</v>
          </cell>
          <cell r="AN1543">
            <v>-280285.14666666667</v>
          </cell>
          <cell r="AR1543">
            <v>-506662.60000000003</v>
          </cell>
          <cell r="AV1543">
            <v>-739144.95125000004</v>
          </cell>
          <cell r="AZ1543">
            <v>-949902.68416666694</v>
          </cell>
        </row>
        <row r="1544">
          <cell r="Q1544">
            <v>-219193.89</v>
          </cell>
          <cell r="S1544">
            <v>-241992.39</v>
          </cell>
          <cell r="U1544">
            <v>-241992.39</v>
          </cell>
          <cell r="V1544">
            <v>-241992.39</v>
          </cell>
          <cell r="W1544">
            <v>-241992.39</v>
          </cell>
          <cell r="Y1544">
            <v>-241992.39</v>
          </cell>
          <cell r="AA1544">
            <v>-241992.39</v>
          </cell>
          <cell r="AJ1544">
            <v>-22172.282083333335</v>
          </cell>
          <cell r="AN1544">
            <v>-101886.47458333334</v>
          </cell>
          <cell r="AR1544">
            <v>-182550.60458333336</v>
          </cell>
          <cell r="AV1544">
            <v>-261996.58750000005</v>
          </cell>
          <cell r="AZ1544">
            <v>-332249.16500000004</v>
          </cell>
        </row>
        <row r="1545">
          <cell r="S1545">
            <v>-23907955</v>
          </cell>
          <cell r="W1545">
            <v>0</v>
          </cell>
          <cell r="Y1545">
            <v>0</v>
          </cell>
          <cell r="AA1545">
            <v>0</v>
          </cell>
          <cell r="AJ1545">
            <v>0</v>
          </cell>
          <cell r="AN1545">
            <v>-3990315.4733333332</v>
          </cell>
          <cell r="AR1545">
            <v>-3990315.4733333332</v>
          </cell>
          <cell r="AV1545">
            <v>-3990315.4733333332</v>
          </cell>
          <cell r="AZ1545">
            <v>0</v>
          </cell>
        </row>
        <row r="1546">
          <cell r="Q1546">
            <v>610736.85</v>
          </cell>
          <cell r="S1546">
            <v>679132.36</v>
          </cell>
          <cell r="U1546">
            <v>679132.36</v>
          </cell>
          <cell r="V1546">
            <v>679132.36</v>
          </cell>
          <cell r="W1546">
            <v>679132.36</v>
          </cell>
          <cell r="Y1546">
            <v>679132.36</v>
          </cell>
          <cell r="AA1546">
            <v>679132.36</v>
          </cell>
          <cell r="AJ1546">
            <v>56757.506249999999</v>
          </cell>
          <cell r="AN1546">
            <v>280285.14666666667</v>
          </cell>
          <cell r="AR1546">
            <v>506662.60000000003</v>
          </cell>
          <cell r="AV1546">
            <v>739144.95125000004</v>
          </cell>
          <cell r="AZ1546">
            <v>949902.68416666694</v>
          </cell>
        </row>
        <row r="1547">
          <cell r="Q1547">
            <v>219193.89</v>
          </cell>
          <cell r="S1547">
            <v>241992.39</v>
          </cell>
          <cell r="U1547">
            <v>241992.39</v>
          </cell>
          <cell r="V1547">
            <v>241992.39</v>
          </cell>
          <cell r="W1547">
            <v>241992.39</v>
          </cell>
          <cell r="Y1547">
            <v>241992.39</v>
          </cell>
          <cell r="AA1547">
            <v>241992.39</v>
          </cell>
          <cell r="AJ1547">
            <v>22172.282083333335</v>
          </cell>
          <cell r="AN1547">
            <v>101886.47458333334</v>
          </cell>
          <cell r="AR1547">
            <v>182550.60458333336</v>
          </cell>
          <cell r="AV1547">
            <v>261996.58750000005</v>
          </cell>
          <cell r="AZ1547">
            <v>332249.16500000004</v>
          </cell>
        </row>
        <row r="1548">
          <cell r="Q1548">
            <v>-3529527.68</v>
          </cell>
          <cell r="S1548">
            <v>-3529527.68</v>
          </cell>
          <cell r="U1548">
            <v>-3529527.68</v>
          </cell>
          <cell r="V1548">
            <v>-3529527.68</v>
          </cell>
          <cell r="W1548">
            <v>-3529527.68</v>
          </cell>
          <cell r="Y1548">
            <v>-3529527.68</v>
          </cell>
          <cell r="AA1548">
            <v>-3529527.68</v>
          </cell>
          <cell r="AJ1548">
            <v>-764729.51666666672</v>
          </cell>
          <cell r="AN1548">
            <v>-1941238.7433333334</v>
          </cell>
          <cell r="AR1548">
            <v>-3117747.9700000007</v>
          </cell>
          <cell r="AV1548">
            <v>-3529527.68</v>
          </cell>
          <cell r="AZ1548">
            <v>-3382464.0266666673</v>
          </cell>
        </row>
        <row r="1549">
          <cell r="Q1549">
            <v>0</v>
          </cell>
          <cell r="S1549">
            <v>0</v>
          </cell>
          <cell r="U1549">
            <v>0</v>
          </cell>
          <cell r="V1549">
            <v>0</v>
          </cell>
          <cell r="W1549">
            <v>0</v>
          </cell>
          <cell r="Y1549">
            <v>0</v>
          </cell>
          <cell r="AA1549">
            <v>0</v>
          </cell>
          <cell r="AJ1549">
            <v>0</v>
          </cell>
          <cell r="AN1549">
            <v>0</v>
          </cell>
          <cell r="AR1549">
            <v>0</v>
          </cell>
          <cell r="AV1549">
            <v>0</v>
          </cell>
          <cell r="AZ1549">
            <v>0</v>
          </cell>
        </row>
        <row r="1550">
          <cell r="Q1550">
            <v>-73864542</v>
          </cell>
          <cell r="S1550">
            <v>-73864542</v>
          </cell>
          <cell r="U1550">
            <v>-73078749</v>
          </cell>
          <cell r="V1550">
            <v>-73078749</v>
          </cell>
          <cell r="W1550">
            <v>-71870994</v>
          </cell>
          <cell r="Y1550">
            <v>-71870994</v>
          </cell>
          <cell r="AA1550">
            <v>-71352663</v>
          </cell>
          <cell r="AJ1550">
            <v>-3077689.25</v>
          </cell>
          <cell r="AN1550">
            <v>-27600979.125</v>
          </cell>
          <cell r="AR1550">
            <v>-51708946.5</v>
          </cell>
          <cell r="AV1550">
            <v>-72380202.541666672</v>
          </cell>
          <cell r="AZ1550">
            <v>-71021880.25</v>
          </cell>
        </row>
        <row r="1551">
          <cell r="Q1551">
            <v>0</v>
          </cell>
          <cell r="S1551">
            <v>0</v>
          </cell>
          <cell r="U1551">
            <v>0</v>
          </cell>
          <cell r="V1551">
            <v>0</v>
          </cell>
          <cell r="W1551">
            <v>0</v>
          </cell>
          <cell r="Y1551">
            <v>0</v>
          </cell>
          <cell r="AA1551">
            <v>0</v>
          </cell>
          <cell r="AJ1551">
            <v>0</v>
          </cell>
          <cell r="AN1551">
            <v>0</v>
          </cell>
          <cell r="AR1551">
            <v>0</v>
          </cell>
          <cell r="AV1551">
            <v>0</v>
          </cell>
          <cell r="AZ1551">
            <v>0</v>
          </cell>
        </row>
        <row r="1552">
          <cell r="Q1552">
            <v>-712862</v>
          </cell>
          <cell r="S1552">
            <v>-2384440</v>
          </cell>
          <cell r="U1552">
            <v>-4054359</v>
          </cell>
          <cell r="V1552">
            <v>-4885903</v>
          </cell>
          <cell r="W1552">
            <v>-5717695</v>
          </cell>
          <cell r="Y1552">
            <v>-7378596</v>
          </cell>
          <cell r="AA1552">
            <v>-9034605</v>
          </cell>
          <cell r="AJ1552">
            <v>-29702.583333333332</v>
          </cell>
          <cell r="AN1552">
            <v>-824443.95833333337</v>
          </cell>
          <cell r="AR1552">
            <v>-2730168.25</v>
          </cell>
          <cell r="AV1552">
            <v>-5708900.1900000004</v>
          </cell>
          <cell r="AZ1552">
            <v>-8972724.4783333335</v>
          </cell>
        </row>
        <row r="1553">
          <cell r="AR1553">
            <v>0</v>
          </cell>
          <cell r="AV1553">
            <v>-19383.083333333332</v>
          </cell>
          <cell r="AZ1553">
            <v>-331289.4941666667</v>
          </cell>
        </row>
        <row r="1554">
          <cell r="Q1554">
            <v>0</v>
          </cell>
          <cell r="S1554">
            <v>0</v>
          </cell>
          <cell r="U1554">
            <v>0</v>
          </cell>
          <cell r="V1554">
            <v>0</v>
          </cell>
          <cell r="W1554">
            <v>0</v>
          </cell>
          <cell r="Y1554">
            <v>0</v>
          </cell>
          <cell r="AA1554">
            <v>0</v>
          </cell>
          <cell r="AJ1554">
            <v>0</v>
          </cell>
          <cell r="AN1554">
            <v>0</v>
          </cell>
          <cell r="AR1554">
            <v>0</v>
          </cell>
          <cell r="AV1554">
            <v>0</v>
          </cell>
          <cell r="AZ1554">
            <v>0</v>
          </cell>
        </row>
        <row r="1555">
          <cell r="AV1555">
            <v>0</v>
          </cell>
          <cell r="AZ1555">
            <v>0</v>
          </cell>
        </row>
        <row r="1556">
          <cell r="Q1556">
            <v>-371750.69</v>
          </cell>
          <cell r="S1556">
            <v>-367257.81</v>
          </cell>
          <cell r="U1556">
            <v>-362764.93</v>
          </cell>
          <cell r="V1556">
            <v>-360518.49</v>
          </cell>
          <cell r="W1556">
            <v>-358272.05</v>
          </cell>
          <cell r="Y1556">
            <v>-353779.17</v>
          </cell>
          <cell r="AA1556">
            <v>-349286.29</v>
          </cell>
          <cell r="AJ1556">
            <v>-385229.33000000007</v>
          </cell>
          <cell r="AN1556">
            <v>-376243.57</v>
          </cell>
          <cell r="AR1556">
            <v>-367257.81</v>
          </cell>
          <cell r="AV1556">
            <v>-358272.05</v>
          </cell>
          <cell r="AZ1556">
            <v>-349286.29000000004</v>
          </cell>
        </row>
        <row r="1557">
          <cell r="Q1557">
            <v>-1186297.4099999999</v>
          </cell>
          <cell r="S1557">
            <v>-1302066.26</v>
          </cell>
          <cell r="U1557">
            <v>-1476939.66</v>
          </cell>
          <cell r="V1557">
            <v>-1299122.24</v>
          </cell>
          <cell r="W1557">
            <v>-1436910.19</v>
          </cell>
          <cell r="Y1557">
            <v>-1279027.46</v>
          </cell>
          <cell r="AA1557">
            <v>-1598408.13</v>
          </cell>
          <cell r="AJ1557">
            <v>-1139547.6220833333</v>
          </cell>
          <cell r="AN1557">
            <v>-1223282.2583333333</v>
          </cell>
          <cell r="AR1557">
            <v>-1287734.7012499999</v>
          </cell>
          <cell r="AV1557">
            <v>-1422753.3541666663</v>
          </cell>
          <cell r="AZ1557">
            <v>-1492860.9395833332</v>
          </cell>
        </row>
        <row r="1558">
          <cell r="Q1558">
            <v>-5838217.0300000003</v>
          </cell>
          <cell r="S1558">
            <v>-7107226.5</v>
          </cell>
          <cell r="U1558">
            <v>-7907672.8700000001</v>
          </cell>
          <cell r="V1558">
            <v>-7896094.5099999998</v>
          </cell>
          <cell r="W1558">
            <v>-7889331.2999999998</v>
          </cell>
          <cell r="Y1558">
            <v>-8393034.1300000008</v>
          </cell>
          <cell r="AA1558">
            <v>-10696176.41</v>
          </cell>
          <cell r="AJ1558">
            <v>-3954826.3787500001</v>
          </cell>
          <cell r="AN1558">
            <v>-5341845.3649999993</v>
          </cell>
          <cell r="AR1558">
            <v>-6773199.1187499994</v>
          </cell>
          <cell r="AV1558">
            <v>-8098421.8341666674</v>
          </cell>
          <cell r="AZ1558">
            <v>-8923384.8687500004</v>
          </cell>
        </row>
        <row r="1559">
          <cell r="Q1559">
            <v>0</v>
          </cell>
          <cell r="S1559">
            <v>0</v>
          </cell>
          <cell r="U1559">
            <v>0</v>
          </cell>
          <cell r="V1559">
            <v>0</v>
          </cell>
          <cell r="W1559">
            <v>0</v>
          </cell>
          <cell r="Y1559">
            <v>0</v>
          </cell>
          <cell r="AA1559">
            <v>0</v>
          </cell>
          <cell r="AJ1559">
            <v>49852.01</v>
          </cell>
          <cell r="AN1559">
            <v>49852.01</v>
          </cell>
          <cell r="AR1559">
            <v>0</v>
          </cell>
          <cell r="AV1559">
            <v>0</v>
          </cell>
          <cell r="AZ1559">
            <v>0</v>
          </cell>
        </row>
        <row r="1560">
          <cell r="Q1560">
            <v>0</v>
          </cell>
          <cell r="S1560">
            <v>0</v>
          </cell>
          <cell r="U1560">
            <v>0</v>
          </cell>
          <cell r="V1560">
            <v>0</v>
          </cell>
          <cell r="W1560">
            <v>0</v>
          </cell>
          <cell r="Y1560">
            <v>0</v>
          </cell>
          <cell r="AA1560">
            <v>0</v>
          </cell>
          <cell r="AJ1560">
            <v>0</v>
          </cell>
          <cell r="AN1560">
            <v>0</v>
          </cell>
          <cell r="AR1560">
            <v>0</v>
          </cell>
          <cell r="AV1560">
            <v>0</v>
          </cell>
          <cell r="AZ1560">
            <v>0</v>
          </cell>
        </row>
        <row r="1561">
          <cell r="Q1561">
            <v>0</v>
          </cell>
          <cell r="S1561">
            <v>0</v>
          </cell>
          <cell r="U1561">
            <v>0</v>
          </cell>
          <cell r="V1561">
            <v>0</v>
          </cell>
          <cell r="W1561">
            <v>0</v>
          </cell>
          <cell r="Y1561">
            <v>0</v>
          </cell>
          <cell r="AA1561">
            <v>0</v>
          </cell>
          <cell r="AJ1561">
            <v>-16501795.45875</v>
          </cell>
          <cell r="AN1561">
            <v>-10216485.367916666</v>
          </cell>
          <cell r="AR1561">
            <v>-3934973.4208333329</v>
          </cell>
          <cell r="AV1561">
            <v>0</v>
          </cell>
          <cell r="AZ1561">
            <v>0</v>
          </cell>
        </row>
        <row r="1562">
          <cell r="Q1562">
            <v>0</v>
          </cell>
          <cell r="S1562">
            <v>0</v>
          </cell>
          <cell r="U1562">
            <v>0</v>
          </cell>
          <cell r="V1562">
            <v>0</v>
          </cell>
          <cell r="W1562">
            <v>0</v>
          </cell>
          <cell r="Y1562">
            <v>0</v>
          </cell>
          <cell r="AA1562">
            <v>0</v>
          </cell>
          <cell r="AJ1562">
            <v>-725750</v>
          </cell>
          <cell r="AN1562">
            <v>-725750</v>
          </cell>
          <cell r="AR1562">
            <v>-604791.66666666663</v>
          </cell>
          <cell r="AV1562">
            <v>0</v>
          </cell>
          <cell r="AZ1562">
            <v>0</v>
          </cell>
        </row>
        <row r="1563">
          <cell r="U1563">
            <v>-658335</v>
          </cell>
          <cell r="V1563">
            <v>-658335</v>
          </cell>
          <cell r="W1563">
            <v>-684640</v>
          </cell>
          <cell r="Y1563">
            <v>-706070</v>
          </cell>
          <cell r="AA1563">
            <v>-722145</v>
          </cell>
          <cell r="AJ1563">
            <v>0</v>
          </cell>
          <cell r="AN1563">
            <v>-67233.958333333328</v>
          </cell>
          <cell r="AR1563">
            <v>-294837.91666666669</v>
          </cell>
          <cell r="AV1563">
            <v>-538911.04166666663</v>
          </cell>
          <cell r="AZ1563">
            <v>-726555.41666666663</v>
          </cell>
        </row>
        <row r="1564">
          <cell r="AA1564">
            <v>-19555784.960000001</v>
          </cell>
          <cell r="AR1564">
            <v>0</v>
          </cell>
          <cell r="AV1564">
            <v>-5907444.9204166671</v>
          </cell>
          <cell r="AZ1564">
            <v>-15193583.160000002</v>
          </cell>
        </row>
        <row r="1565">
          <cell r="AR1565">
            <v>0</v>
          </cell>
          <cell r="AV1565">
            <v>-297759.47249999997</v>
          </cell>
          <cell r="AZ1565">
            <v>-1477783.7916666667</v>
          </cell>
        </row>
        <row r="1566">
          <cell r="Q1566">
            <v>0</v>
          </cell>
          <cell r="S1566">
            <v>0</v>
          </cell>
          <cell r="U1566">
            <v>0</v>
          </cell>
          <cell r="V1566">
            <v>0</v>
          </cell>
          <cell r="W1566">
            <v>0</v>
          </cell>
          <cell r="Y1566">
            <v>0</v>
          </cell>
          <cell r="AA1566">
            <v>0</v>
          </cell>
          <cell r="AJ1566">
            <v>0</v>
          </cell>
          <cell r="AN1566">
            <v>0</v>
          </cell>
          <cell r="AR1566">
            <v>0</v>
          </cell>
          <cell r="AV1566">
            <v>0</v>
          </cell>
          <cell r="AZ1566">
            <v>0</v>
          </cell>
        </row>
        <row r="1567">
          <cell r="Q1567">
            <v>0</v>
          </cell>
          <cell r="S1567">
            <v>0</v>
          </cell>
          <cell r="U1567">
            <v>0</v>
          </cell>
          <cell r="V1567">
            <v>0</v>
          </cell>
          <cell r="W1567">
            <v>0</v>
          </cell>
          <cell r="Y1567">
            <v>0</v>
          </cell>
          <cell r="AA1567">
            <v>0</v>
          </cell>
          <cell r="AJ1567">
            <v>0</v>
          </cell>
          <cell r="AN1567">
            <v>0</v>
          </cell>
          <cell r="AR1567">
            <v>0</v>
          </cell>
          <cell r="AV1567">
            <v>0</v>
          </cell>
          <cell r="AZ1567">
            <v>0</v>
          </cell>
        </row>
        <row r="1568">
          <cell r="Q1568">
            <v>0</v>
          </cell>
          <cell r="S1568">
            <v>0</v>
          </cell>
          <cell r="U1568">
            <v>0</v>
          </cell>
          <cell r="V1568">
            <v>0</v>
          </cell>
          <cell r="W1568">
            <v>0</v>
          </cell>
          <cell r="Y1568">
            <v>0</v>
          </cell>
          <cell r="AA1568">
            <v>0</v>
          </cell>
          <cell r="AJ1568">
            <v>0</v>
          </cell>
          <cell r="AN1568">
            <v>0</v>
          </cell>
          <cell r="AR1568">
            <v>0</v>
          </cell>
          <cell r="AV1568">
            <v>0</v>
          </cell>
          <cell r="AZ1568">
            <v>0</v>
          </cell>
        </row>
        <row r="1569">
          <cell r="Q1569">
            <v>0</v>
          </cell>
          <cell r="S1569">
            <v>0</v>
          </cell>
          <cell r="U1569">
            <v>0</v>
          </cell>
          <cell r="V1569">
            <v>0</v>
          </cell>
          <cell r="W1569">
            <v>0</v>
          </cell>
          <cell r="Y1569">
            <v>0</v>
          </cell>
          <cell r="AA1569">
            <v>0</v>
          </cell>
          <cell r="AJ1569">
            <v>0</v>
          </cell>
          <cell r="AN1569">
            <v>0</v>
          </cell>
          <cell r="AR1569">
            <v>0</v>
          </cell>
          <cell r="AV1569">
            <v>0</v>
          </cell>
          <cell r="AZ1569">
            <v>0</v>
          </cell>
        </row>
        <row r="1570">
          <cell r="Q1570">
            <v>0</v>
          </cell>
          <cell r="S1570">
            <v>0</v>
          </cell>
          <cell r="U1570">
            <v>0</v>
          </cell>
          <cell r="V1570">
            <v>0</v>
          </cell>
          <cell r="W1570">
            <v>0</v>
          </cell>
          <cell r="Y1570">
            <v>0</v>
          </cell>
          <cell r="AA1570">
            <v>0</v>
          </cell>
          <cell r="AJ1570">
            <v>0</v>
          </cell>
          <cell r="AN1570">
            <v>0</v>
          </cell>
          <cell r="AR1570">
            <v>0</v>
          </cell>
          <cell r="AV1570">
            <v>0</v>
          </cell>
          <cell r="AZ1570">
            <v>0</v>
          </cell>
        </row>
        <row r="1571">
          <cell r="Q1571">
            <v>0</v>
          </cell>
          <cell r="S1571">
            <v>0</v>
          </cell>
          <cell r="U1571">
            <v>0</v>
          </cell>
          <cell r="V1571">
            <v>0</v>
          </cell>
          <cell r="W1571">
            <v>0</v>
          </cell>
          <cell r="Y1571">
            <v>0</v>
          </cell>
          <cell r="AA1571">
            <v>0</v>
          </cell>
          <cell r="AJ1571">
            <v>0</v>
          </cell>
          <cell r="AN1571">
            <v>0</v>
          </cell>
          <cell r="AR1571">
            <v>0</v>
          </cell>
          <cell r="AV1571">
            <v>0</v>
          </cell>
          <cell r="AZ1571">
            <v>0</v>
          </cell>
        </row>
        <row r="1572">
          <cell r="Q1572">
            <v>0</v>
          </cell>
          <cell r="S1572">
            <v>0</v>
          </cell>
          <cell r="U1572">
            <v>0</v>
          </cell>
          <cell r="V1572">
            <v>0</v>
          </cell>
          <cell r="W1572">
            <v>0</v>
          </cell>
          <cell r="Y1572">
            <v>0</v>
          </cell>
          <cell r="AA1572">
            <v>0</v>
          </cell>
          <cell r="AJ1572">
            <v>0</v>
          </cell>
          <cell r="AN1572">
            <v>0</v>
          </cell>
          <cell r="AR1572">
            <v>0</v>
          </cell>
          <cell r="AV1572">
            <v>0</v>
          </cell>
          <cell r="AZ1572">
            <v>0</v>
          </cell>
        </row>
        <row r="1573">
          <cell r="Q1573">
            <v>0</v>
          </cell>
          <cell r="S1573">
            <v>0</v>
          </cell>
          <cell r="U1573">
            <v>0</v>
          </cell>
          <cell r="V1573">
            <v>0</v>
          </cell>
          <cell r="W1573">
            <v>0</v>
          </cell>
          <cell r="Y1573">
            <v>0</v>
          </cell>
          <cell r="AA1573">
            <v>0</v>
          </cell>
          <cell r="AJ1573">
            <v>0</v>
          </cell>
          <cell r="AN1573">
            <v>0</v>
          </cell>
          <cell r="AR1573">
            <v>0</v>
          </cell>
          <cell r="AV1573">
            <v>0</v>
          </cell>
          <cell r="AZ1573">
            <v>0</v>
          </cell>
        </row>
        <row r="1574">
          <cell r="Q1574">
            <v>0</v>
          </cell>
          <cell r="S1574">
            <v>0</v>
          </cell>
          <cell r="U1574">
            <v>0</v>
          </cell>
          <cell r="V1574">
            <v>0</v>
          </cell>
          <cell r="W1574">
            <v>0</v>
          </cell>
          <cell r="Y1574">
            <v>0</v>
          </cell>
          <cell r="AA1574">
            <v>0</v>
          </cell>
          <cell r="AJ1574">
            <v>0</v>
          </cell>
          <cell r="AN1574">
            <v>0</v>
          </cell>
          <cell r="AR1574">
            <v>0</v>
          </cell>
          <cell r="AV1574">
            <v>0</v>
          </cell>
          <cell r="AZ1574">
            <v>0</v>
          </cell>
        </row>
        <row r="1575">
          <cell r="Q1575">
            <v>0</v>
          </cell>
          <cell r="S1575">
            <v>0</v>
          </cell>
          <cell r="U1575">
            <v>0</v>
          </cell>
          <cell r="V1575">
            <v>0</v>
          </cell>
          <cell r="W1575">
            <v>0</v>
          </cell>
          <cell r="Y1575">
            <v>0</v>
          </cell>
          <cell r="AA1575">
            <v>0</v>
          </cell>
          <cell r="AJ1575">
            <v>0</v>
          </cell>
          <cell r="AN1575">
            <v>0</v>
          </cell>
          <cell r="AR1575">
            <v>0</v>
          </cell>
          <cell r="AV1575">
            <v>0</v>
          </cell>
          <cell r="AZ1575">
            <v>0</v>
          </cell>
        </row>
        <row r="1576">
          <cell r="Q1576">
            <v>0</v>
          </cell>
          <cell r="S1576">
            <v>-122.09</v>
          </cell>
          <cell r="U1576">
            <v>-329.5</v>
          </cell>
          <cell r="V1576">
            <v>-410.97</v>
          </cell>
          <cell r="W1576">
            <v>-451.17</v>
          </cell>
          <cell r="Y1576">
            <v>-581.80999999999995</v>
          </cell>
          <cell r="AA1576">
            <v>-802.43</v>
          </cell>
          <cell r="AJ1576">
            <v>-1186.2070833333332</v>
          </cell>
          <cell r="AN1576">
            <v>-768.36374999999987</v>
          </cell>
          <cell r="AR1576">
            <v>-593.54750000000001</v>
          </cell>
          <cell r="AV1576">
            <v>-413.91333333333341</v>
          </cell>
          <cell r="AZ1576">
            <v>-538.49124999999992</v>
          </cell>
        </row>
        <row r="1577">
          <cell r="Q1577">
            <v>-652254.21</v>
          </cell>
          <cell r="S1577">
            <v>-640062.55000000005</v>
          </cell>
          <cell r="U1577">
            <v>-627870.89</v>
          </cell>
          <cell r="V1577">
            <v>-621775.06000000006</v>
          </cell>
          <cell r="W1577">
            <v>-615679.23</v>
          </cell>
          <cell r="Y1577">
            <v>-760897.57</v>
          </cell>
          <cell r="AA1577">
            <v>-745525.91</v>
          </cell>
          <cell r="AJ1577">
            <v>-691115.12625000009</v>
          </cell>
          <cell r="AN1577">
            <v>-664699.86291666667</v>
          </cell>
          <cell r="AR1577">
            <v>-659871.30000000005</v>
          </cell>
          <cell r="AV1577">
            <v>-686897.9800000001</v>
          </cell>
          <cell r="AZ1577">
            <v>-711804.66</v>
          </cell>
        </row>
        <row r="1578">
          <cell r="Q1578">
            <v>0</v>
          </cell>
          <cell r="S1578">
            <v>0</v>
          </cell>
          <cell r="U1578">
            <v>0</v>
          </cell>
          <cell r="V1578">
            <v>0</v>
          </cell>
          <cell r="W1578">
            <v>0</v>
          </cell>
          <cell r="Y1578">
            <v>0</v>
          </cell>
          <cell r="AA1578">
            <v>0</v>
          </cell>
          <cell r="AJ1578">
            <v>0</v>
          </cell>
          <cell r="AN1578">
            <v>0</v>
          </cell>
          <cell r="AR1578">
            <v>0</v>
          </cell>
          <cell r="AV1578">
            <v>0</v>
          </cell>
          <cell r="AZ1578">
            <v>0</v>
          </cell>
        </row>
        <row r="1579">
          <cell r="Q1579">
            <v>0</v>
          </cell>
          <cell r="S1579">
            <v>0</v>
          </cell>
          <cell r="U1579">
            <v>0</v>
          </cell>
          <cell r="V1579">
            <v>0</v>
          </cell>
          <cell r="W1579">
            <v>0</v>
          </cell>
          <cell r="Y1579">
            <v>0</v>
          </cell>
          <cell r="AA1579">
            <v>0</v>
          </cell>
          <cell r="AJ1579">
            <v>0</v>
          </cell>
          <cell r="AN1579">
            <v>0</v>
          </cell>
          <cell r="AR1579">
            <v>0</v>
          </cell>
          <cell r="AV1579">
            <v>0</v>
          </cell>
          <cell r="AZ1579">
            <v>0</v>
          </cell>
        </row>
        <row r="1580">
          <cell r="Q1580">
            <v>0</v>
          </cell>
          <cell r="S1580">
            <v>0</v>
          </cell>
          <cell r="U1580">
            <v>0</v>
          </cell>
          <cell r="V1580">
            <v>0</v>
          </cell>
          <cell r="W1580">
            <v>0</v>
          </cell>
          <cell r="Y1580">
            <v>0</v>
          </cell>
          <cell r="AA1580">
            <v>0</v>
          </cell>
          <cell r="AJ1580">
            <v>0</v>
          </cell>
          <cell r="AN1580">
            <v>0</v>
          </cell>
          <cell r="AR1580">
            <v>0</v>
          </cell>
          <cell r="AV1580">
            <v>0</v>
          </cell>
          <cell r="AZ1580">
            <v>0</v>
          </cell>
        </row>
        <row r="1581">
          <cell r="Q1581">
            <v>0</v>
          </cell>
          <cell r="S1581">
            <v>0</v>
          </cell>
          <cell r="U1581">
            <v>0</v>
          </cell>
          <cell r="V1581">
            <v>0</v>
          </cell>
          <cell r="W1581">
            <v>0</v>
          </cell>
          <cell r="Y1581">
            <v>0</v>
          </cell>
          <cell r="AA1581">
            <v>0</v>
          </cell>
          <cell r="AJ1581">
            <v>0</v>
          </cell>
          <cell r="AN1581">
            <v>0</v>
          </cell>
          <cell r="AR1581">
            <v>0</v>
          </cell>
          <cell r="AV1581">
            <v>0</v>
          </cell>
          <cell r="AZ1581">
            <v>0</v>
          </cell>
        </row>
        <row r="1582">
          <cell r="Q1582">
            <v>0</v>
          </cell>
          <cell r="S1582">
            <v>0</v>
          </cell>
          <cell r="U1582">
            <v>0</v>
          </cell>
          <cell r="V1582">
            <v>0</v>
          </cell>
          <cell r="W1582">
            <v>0</v>
          </cell>
          <cell r="Y1582">
            <v>0</v>
          </cell>
          <cell r="AA1582">
            <v>0</v>
          </cell>
          <cell r="AJ1582">
            <v>0</v>
          </cell>
          <cell r="AN1582">
            <v>0</v>
          </cell>
          <cell r="AR1582">
            <v>0</v>
          </cell>
          <cell r="AV1582">
            <v>0</v>
          </cell>
          <cell r="AZ1582">
            <v>0</v>
          </cell>
        </row>
        <row r="1583">
          <cell r="Q1583">
            <v>0</v>
          </cell>
          <cell r="S1583">
            <v>0</v>
          </cell>
          <cell r="U1583">
            <v>0</v>
          </cell>
          <cell r="V1583">
            <v>0</v>
          </cell>
          <cell r="W1583">
            <v>0</v>
          </cell>
          <cell r="Y1583">
            <v>0</v>
          </cell>
          <cell r="AA1583">
            <v>0</v>
          </cell>
          <cell r="AJ1583">
            <v>0</v>
          </cell>
          <cell r="AN1583">
            <v>0</v>
          </cell>
          <cell r="AR1583">
            <v>0</v>
          </cell>
          <cell r="AV1583">
            <v>0</v>
          </cell>
          <cell r="AZ1583">
            <v>0</v>
          </cell>
        </row>
        <row r="1584">
          <cell r="Q1584">
            <v>0</v>
          </cell>
          <cell r="S1584">
            <v>0</v>
          </cell>
          <cell r="U1584">
            <v>0</v>
          </cell>
          <cell r="V1584">
            <v>0</v>
          </cell>
          <cell r="W1584">
            <v>0</v>
          </cell>
          <cell r="Y1584">
            <v>0</v>
          </cell>
          <cell r="AA1584">
            <v>0</v>
          </cell>
          <cell r="AJ1584">
            <v>0</v>
          </cell>
          <cell r="AN1584">
            <v>0</v>
          </cell>
          <cell r="AR1584">
            <v>0</v>
          </cell>
          <cell r="AV1584">
            <v>0</v>
          </cell>
          <cell r="AZ1584">
            <v>0</v>
          </cell>
        </row>
        <row r="1585">
          <cell r="Q1585">
            <v>0</v>
          </cell>
          <cell r="S1585">
            <v>0</v>
          </cell>
          <cell r="U1585">
            <v>0</v>
          </cell>
          <cell r="V1585">
            <v>0</v>
          </cell>
          <cell r="W1585">
            <v>0</v>
          </cell>
          <cell r="Y1585">
            <v>0</v>
          </cell>
          <cell r="AA1585">
            <v>0</v>
          </cell>
          <cell r="AJ1585">
            <v>0</v>
          </cell>
          <cell r="AN1585">
            <v>0</v>
          </cell>
          <cell r="AR1585">
            <v>0</v>
          </cell>
          <cell r="AV1585">
            <v>0</v>
          </cell>
          <cell r="AZ1585">
            <v>0</v>
          </cell>
        </row>
        <row r="1586">
          <cell r="Q1586">
            <v>0</v>
          </cell>
          <cell r="S1586">
            <v>0</v>
          </cell>
          <cell r="U1586">
            <v>0</v>
          </cell>
          <cell r="V1586">
            <v>-0.42</v>
          </cell>
          <cell r="W1586">
            <v>-6.01</v>
          </cell>
          <cell r="Y1586">
            <v>-99.28</v>
          </cell>
          <cell r="AA1586">
            <v>-111.7</v>
          </cell>
          <cell r="AJ1586">
            <v>-14.294166666666664</v>
          </cell>
          <cell r="AN1586">
            <v>-14.294166666666664</v>
          </cell>
          <cell r="AR1586">
            <v>-19.759166666666669</v>
          </cell>
          <cell r="AV1586">
            <v>-41.004166666666663</v>
          </cell>
          <cell r="AZ1586">
            <v>-41.004166666666663</v>
          </cell>
        </row>
        <row r="1587">
          <cell r="Q1587">
            <v>-135444.15</v>
          </cell>
          <cell r="S1587">
            <v>-105444.15</v>
          </cell>
          <cell r="U1587">
            <v>-105444.15</v>
          </cell>
          <cell r="V1587">
            <v>-55444.15</v>
          </cell>
          <cell r="W1587">
            <v>-55444.15</v>
          </cell>
          <cell r="Y1587">
            <v>-55444.15</v>
          </cell>
          <cell r="AA1587">
            <v>-55444.15</v>
          </cell>
          <cell r="AJ1587">
            <v>-146287.66499999995</v>
          </cell>
          <cell r="AN1587">
            <v>-127235.81666666664</v>
          </cell>
          <cell r="AR1587">
            <v>-102110.81666666665</v>
          </cell>
          <cell r="AV1587">
            <v>-75444.150000000009</v>
          </cell>
          <cell r="AZ1587">
            <v>-57527.483333333344</v>
          </cell>
        </row>
        <row r="1588">
          <cell r="AV1588">
            <v>0</v>
          </cell>
          <cell r="AZ1588">
            <v>-403779.6875</v>
          </cell>
        </row>
        <row r="1589">
          <cell r="Q1589">
            <v>-2197040.91</v>
          </cell>
          <cell r="S1589">
            <v>-1722538.41</v>
          </cell>
          <cell r="U1589">
            <v>-2554040.5</v>
          </cell>
          <cell r="V1589">
            <v>-2017522.1</v>
          </cell>
          <cell r="W1589">
            <v>-845849.71</v>
          </cell>
          <cell r="Y1589">
            <v>0</v>
          </cell>
          <cell r="AA1589">
            <v>-563305.79</v>
          </cell>
          <cell r="AJ1589">
            <v>-565895.25875000004</v>
          </cell>
          <cell r="AN1589">
            <v>-1033453.5712499999</v>
          </cell>
          <cell r="AR1589">
            <v>-1396618.86375</v>
          </cell>
          <cell r="AV1589">
            <v>-1293923.5183333333</v>
          </cell>
          <cell r="AZ1589">
            <v>-642227.95666666667</v>
          </cell>
        </row>
        <row r="1590">
          <cell r="Q1590">
            <v>-1083075.74</v>
          </cell>
          <cell r="S1590">
            <v>-1322696.8999999999</v>
          </cell>
          <cell r="U1590">
            <v>-1748446.9</v>
          </cell>
          <cell r="V1590">
            <v>-1520136.37</v>
          </cell>
          <cell r="W1590">
            <v>-1006637.48</v>
          </cell>
          <cell r="Y1590">
            <v>-485182.09</v>
          </cell>
          <cell r="AA1590">
            <v>-623552.09</v>
          </cell>
          <cell r="AJ1590">
            <v>-1058514.385</v>
          </cell>
          <cell r="AN1590">
            <v>-1093487.3987499999</v>
          </cell>
          <cell r="AR1590">
            <v>-1115845.0991666666</v>
          </cell>
          <cell r="AV1590">
            <v>-1027146.3050000001</v>
          </cell>
          <cell r="AZ1590">
            <v>-638954.57416666672</v>
          </cell>
        </row>
        <row r="1591">
          <cell r="Q1591">
            <v>0</v>
          </cell>
          <cell r="S1591">
            <v>0</v>
          </cell>
          <cell r="U1591">
            <v>0</v>
          </cell>
          <cell r="V1591">
            <v>0</v>
          </cell>
          <cell r="W1591">
            <v>0</v>
          </cell>
          <cell r="Y1591">
            <v>0</v>
          </cell>
          <cell r="AA1591">
            <v>0</v>
          </cell>
          <cell r="AJ1591">
            <v>0</v>
          </cell>
          <cell r="AN1591">
            <v>0</v>
          </cell>
          <cell r="AR1591">
            <v>0</v>
          </cell>
          <cell r="AV1591">
            <v>0</v>
          </cell>
          <cell r="AZ1591">
            <v>0</v>
          </cell>
        </row>
        <row r="1592">
          <cell r="Q1592">
            <v>0</v>
          </cell>
          <cell r="S1592">
            <v>0</v>
          </cell>
          <cell r="U1592">
            <v>0</v>
          </cell>
          <cell r="V1592">
            <v>0</v>
          </cell>
          <cell r="W1592">
            <v>0</v>
          </cell>
          <cell r="Y1592">
            <v>0</v>
          </cell>
          <cell r="AA1592">
            <v>0</v>
          </cell>
          <cell r="AJ1592">
            <v>0</v>
          </cell>
          <cell r="AN1592">
            <v>0</v>
          </cell>
          <cell r="AR1592">
            <v>0</v>
          </cell>
          <cell r="AV1592">
            <v>0</v>
          </cell>
          <cell r="AZ1592">
            <v>0</v>
          </cell>
        </row>
        <row r="1593">
          <cell r="Q1593">
            <v>0</v>
          </cell>
          <cell r="S1593">
            <v>0</v>
          </cell>
          <cell r="U1593">
            <v>0</v>
          </cell>
          <cell r="V1593">
            <v>0</v>
          </cell>
          <cell r="W1593">
            <v>0</v>
          </cell>
          <cell r="Y1593">
            <v>0</v>
          </cell>
          <cell r="AA1593">
            <v>0</v>
          </cell>
          <cell r="AJ1593">
            <v>0</v>
          </cell>
          <cell r="AN1593">
            <v>0</v>
          </cell>
          <cell r="AR1593">
            <v>0</v>
          </cell>
          <cell r="AV1593">
            <v>0</v>
          </cell>
          <cell r="AZ1593">
            <v>0</v>
          </cell>
        </row>
        <row r="1594">
          <cell r="Q1594">
            <v>0</v>
          </cell>
          <cell r="S1594">
            <v>0</v>
          </cell>
          <cell r="U1594">
            <v>0</v>
          </cell>
          <cell r="V1594">
            <v>0</v>
          </cell>
          <cell r="W1594">
            <v>0</v>
          </cell>
          <cell r="Y1594">
            <v>0</v>
          </cell>
          <cell r="AA1594">
            <v>0</v>
          </cell>
          <cell r="AJ1594">
            <v>0</v>
          </cell>
          <cell r="AN1594">
            <v>0</v>
          </cell>
          <cell r="AR1594">
            <v>0</v>
          </cell>
          <cell r="AV1594">
            <v>0</v>
          </cell>
          <cell r="AZ1594">
            <v>0</v>
          </cell>
        </row>
        <row r="1595">
          <cell r="Q1595">
            <v>0</v>
          </cell>
          <cell r="S1595">
            <v>0</v>
          </cell>
          <cell r="U1595">
            <v>0</v>
          </cell>
          <cell r="V1595">
            <v>0</v>
          </cell>
          <cell r="W1595">
            <v>0</v>
          </cell>
          <cell r="Y1595">
            <v>0</v>
          </cell>
          <cell r="AA1595">
            <v>0</v>
          </cell>
          <cell r="AJ1595">
            <v>0</v>
          </cell>
          <cell r="AN1595">
            <v>0</v>
          </cell>
          <cell r="AR1595">
            <v>0</v>
          </cell>
          <cell r="AV1595">
            <v>0</v>
          </cell>
          <cell r="AZ1595">
            <v>0</v>
          </cell>
        </row>
        <row r="1596">
          <cell r="Q1596">
            <v>0</v>
          </cell>
          <cell r="S1596">
            <v>0</v>
          </cell>
          <cell r="U1596">
            <v>0</v>
          </cell>
          <cell r="V1596">
            <v>0</v>
          </cell>
          <cell r="W1596">
            <v>0</v>
          </cell>
          <cell r="Y1596">
            <v>0</v>
          </cell>
          <cell r="AA1596">
            <v>0</v>
          </cell>
          <cell r="AJ1596">
            <v>-474682.3125</v>
          </cell>
          <cell r="AN1596">
            <v>-52741.479166666664</v>
          </cell>
          <cell r="AR1596">
            <v>0</v>
          </cell>
          <cell r="AV1596">
            <v>0</v>
          </cell>
          <cell r="AZ1596">
            <v>0</v>
          </cell>
        </row>
        <row r="1597">
          <cell r="Q1597">
            <v>-603750.76</v>
          </cell>
          <cell r="S1597">
            <v>-574463.52</v>
          </cell>
          <cell r="U1597">
            <v>-545176.28</v>
          </cell>
          <cell r="V1597">
            <v>-530532.66</v>
          </cell>
          <cell r="W1597">
            <v>-515889.04</v>
          </cell>
          <cell r="Y1597">
            <v>-486601.8</v>
          </cell>
          <cell r="AA1597">
            <v>-457314.56</v>
          </cell>
          <cell r="AJ1597">
            <v>-691612.48</v>
          </cell>
          <cell r="AN1597">
            <v>-633038</v>
          </cell>
          <cell r="AR1597">
            <v>-574463.52</v>
          </cell>
          <cell r="AV1597">
            <v>-515889.04</v>
          </cell>
          <cell r="AZ1597">
            <v>-457314.56000000006</v>
          </cell>
        </row>
        <row r="1598">
          <cell r="Q1598">
            <v>0</v>
          </cell>
          <cell r="S1598">
            <v>0</v>
          </cell>
          <cell r="U1598">
            <v>0</v>
          </cell>
          <cell r="V1598">
            <v>0</v>
          </cell>
          <cell r="W1598">
            <v>0</v>
          </cell>
          <cell r="Y1598">
            <v>0</v>
          </cell>
          <cell r="AA1598">
            <v>0</v>
          </cell>
          <cell r="AJ1598">
            <v>0</v>
          </cell>
          <cell r="AN1598">
            <v>0</v>
          </cell>
          <cell r="AR1598">
            <v>0</v>
          </cell>
          <cell r="AV1598">
            <v>0</v>
          </cell>
          <cell r="AZ1598">
            <v>0</v>
          </cell>
        </row>
        <row r="1599">
          <cell r="Q1599">
            <v>0</v>
          </cell>
          <cell r="S1599">
            <v>0</v>
          </cell>
          <cell r="U1599">
            <v>0</v>
          </cell>
          <cell r="V1599">
            <v>0</v>
          </cell>
          <cell r="W1599">
            <v>0</v>
          </cell>
          <cell r="Y1599">
            <v>0</v>
          </cell>
          <cell r="AA1599">
            <v>0</v>
          </cell>
          <cell r="AJ1599">
            <v>0</v>
          </cell>
          <cell r="AN1599">
            <v>0</v>
          </cell>
          <cell r="AR1599">
            <v>0</v>
          </cell>
          <cell r="AV1599">
            <v>0</v>
          </cell>
          <cell r="AZ1599">
            <v>0</v>
          </cell>
        </row>
        <row r="1600">
          <cell r="Q1600">
            <v>0</v>
          </cell>
          <cell r="S1600">
            <v>0</v>
          </cell>
          <cell r="U1600">
            <v>0</v>
          </cell>
          <cell r="V1600">
            <v>0</v>
          </cell>
          <cell r="W1600">
            <v>0</v>
          </cell>
          <cell r="Y1600">
            <v>0</v>
          </cell>
          <cell r="AA1600">
            <v>0</v>
          </cell>
          <cell r="AJ1600">
            <v>0</v>
          </cell>
          <cell r="AN1600">
            <v>0</v>
          </cell>
          <cell r="AR1600">
            <v>0</v>
          </cell>
          <cell r="AV1600">
            <v>0</v>
          </cell>
          <cell r="AZ1600">
            <v>0</v>
          </cell>
        </row>
        <row r="1601">
          <cell r="Q1601">
            <v>0</v>
          </cell>
          <cell r="S1601">
            <v>0</v>
          </cell>
          <cell r="U1601">
            <v>0</v>
          </cell>
          <cell r="V1601">
            <v>0</v>
          </cell>
          <cell r="W1601">
            <v>0</v>
          </cell>
          <cell r="Y1601">
            <v>0</v>
          </cell>
          <cell r="AA1601">
            <v>0</v>
          </cell>
          <cell r="AJ1601">
            <v>0</v>
          </cell>
          <cell r="AN1601">
            <v>0</v>
          </cell>
          <cell r="AR1601">
            <v>0</v>
          </cell>
          <cell r="AV1601">
            <v>0</v>
          </cell>
          <cell r="AZ1601">
            <v>0</v>
          </cell>
        </row>
        <row r="1602">
          <cell r="Q1602">
            <v>-7833.48</v>
          </cell>
          <cell r="S1602">
            <v>-7121.34</v>
          </cell>
          <cell r="U1602">
            <v>-6409.2</v>
          </cell>
          <cell r="V1602">
            <v>-6053.13</v>
          </cell>
          <cell r="W1602">
            <v>-5697.06</v>
          </cell>
          <cell r="Y1602">
            <v>-4984.92</v>
          </cell>
          <cell r="AA1602">
            <v>-4272.78</v>
          </cell>
          <cell r="AJ1602">
            <v>-9969.8954166666663</v>
          </cell>
          <cell r="AN1602">
            <v>-8545.6187500000015</v>
          </cell>
          <cell r="AR1602">
            <v>-7121.34</v>
          </cell>
          <cell r="AV1602">
            <v>-5697.0599999999986</v>
          </cell>
          <cell r="AZ1602">
            <v>-4272.78</v>
          </cell>
        </row>
        <row r="1603">
          <cell r="Q1603">
            <v>-1087281.32</v>
          </cell>
          <cell r="S1603">
            <v>-1020097.94</v>
          </cell>
          <cell r="U1603">
            <v>-952914.56</v>
          </cell>
          <cell r="V1603">
            <v>-919322.87</v>
          </cell>
          <cell r="W1603">
            <v>-893865.18</v>
          </cell>
          <cell r="Y1603">
            <v>-826478.42</v>
          </cell>
          <cell r="AA1603">
            <v>-759159.48</v>
          </cell>
          <cell r="AJ1603">
            <v>-1262680.55375</v>
          </cell>
          <cell r="AN1603">
            <v>-1147445.7570833333</v>
          </cell>
          <cell r="AR1603">
            <v>-1021772.7491666666</v>
          </cell>
          <cell r="AV1603">
            <v>-890004.34249999991</v>
          </cell>
          <cell r="AZ1603">
            <v>-758145.56249999988</v>
          </cell>
        </row>
        <row r="1604">
          <cell r="Q1604">
            <v>-76768.37</v>
          </cell>
          <cell r="S1604">
            <v>-74548.850000000006</v>
          </cell>
          <cell r="U1604">
            <v>-72329.33</v>
          </cell>
          <cell r="V1604">
            <v>-71219.570000000007</v>
          </cell>
          <cell r="W1604">
            <v>-71932.81</v>
          </cell>
          <cell r="Y1604">
            <v>-69667.81</v>
          </cell>
          <cell r="AA1604">
            <v>-67417.91</v>
          </cell>
          <cell r="AJ1604">
            <v>-77568.67</v>
          </cell>
          <cell r="AN1604">
            <v>-77415.523333333331</v>
          </cell>
          <cell r="AR1604">
            <v>-74924.222500000003</v>
          </cell>
          <cell r="AV1604">
            <v>-71067.5625</v>
          </cell>
          <cell r="AZ1604">
            <v>-67190.64916666667</v>
          </cell>
        </row>
        <row r="1605">
          <cell r="Q1605">
            <v>-26957.31</v>
          </cell>
          <cell r="S1605">
            <v>-24883.67</v>
          </cell>
          <cell r="U1605">
            <v>-22810.03</v>
          </cell>
          <cell r="V1605">
            <v>-21773.21</v>
          </cell>
          <cell r="W1605">
            <v>-20736.39</v>
          </cell>
          <cell r="Y1605">
            <v>-18662.75</v>
          </cell>
          <cell r="AA1605">
            <v>-16589.11</v>
          </cell>
          <cell r="AJ1605">
            <v>-33178.225416666668</v>
          </cell>
          <cell r="AN1605">
            <v>-29030.94875</v>
          </cell>
          <cell r="AR1605">
            <v>-24883.67</v>
          </cell>
          <cell r="AV1605">
            <v>-20736.39</v>
          </cell>
          <cell r="AZ1605">
            <v>-16589.11</v>
          </cell>
        </row>
        <row r="1606">
          <cell r="Q1606">
            <v>-1735183.24</v>
          </cell>
          <cell r="S1606">
            <v>-1633113.64</v>
          </cell>
          <cell r="U1606">
            <v>-1531044.04</v>
          </cell>
          <cell r="V1606">
            <v>-1480009.24</v>
          </cell>
          <cell r="W1606">
            <v>-1428974.44</v>
          </cell>
          <cell r="Y1606">
            <v>-1326904.8400000001</v>
          </cell>
          <cell r="AA1606">
            <v>-1224835.24</v>
          </cell>
          <cell r="AJ1606">
            <v>-2354470.9658333329</v>
          </cell>
          <cell r="AN1606">
            <v>-1945872.0591666671</v>
          </cell>
          <cell r="AR1606">
            <v>-1639503.0058333334</v>
          </cell>
          <cell r="AV1606">
            <v>-1428974.4400000002</v>
          </cell>
          <cell r="AZ1606">
            <v>-1186559.1383333332</v>
          </cell>
        </row>
        <row r="1607">
          <cell r="Q1607">
            <v>-965070.64</v>
          </cell>
          <cell r="S1607">
            <v>-908301.78</v>
          </cell>
          <cell r="U1607">
            <v>-851532.92</v>
          </cell>
          <cell r="V1607">
            <v>-823148.49</v>
          </cell>
          <cell r="W1607">
            <v>-794764.06</v>
          </cell>
          <cell r="Y1607">
            <v>-737995.2</v>
          </cell>
          <cell r="AA1607">
            <v>-681226.34</v>
          </cell>
          <cell r="AJ1607">
            <v>-1309504.8858333332</v>
          </cell>
          <cell r="AN1607">
            <v>-1082251.1391666667</v>
          </cell>
          <cell r="AR1607">
            <v>-911855.40583333327</v>
          </cell>
          <cell r="AV1607">
            <v>-794764.06</v>
          </cell>
          <cell r="AZ1607">
            <v>-659938.01666666672</v>
          </cell>
        </row>
        <row r="1608">
          <cell r="Q1608">
            <v>-245876.41</v>
          </cell>
          <cell r="S1608">
            <v>-231413.09</v>
          </cell>
          <cell r="U1608">
            <v>-216949.77</v>
          </cell>
          <cell r="V1608">
            <v>-209718.11</v>
          </cell>
          <cell r="W1608">
            <v>-202486.45</v>
          </cell>
          <cell r="Y1608">
            <v>-188023.13</v>
          </cell>
          <cell r="AA1608">
            <v>-173559.81</v>
          </cell>
          <cell r="AJ1608">
            <v>-334519.05416666664</v>
          </cell>
          <cell r="AN1608">
            <v>-276039.64083333337</v>
          </cell>
          <cell r="AR1608">
            <v>-232336.61416666667</v>
          </cell>
          <cell r="AV1608">
            <v>-202486.45000000004</v>
          </cell>
          <cell r="AZ1608">
            <v>-168136.06625</v>
          </cell>
        </row>
        <row r="1609">
          <cell r="Q1609">
            <v>-136751.20000000001</v>
          </cell>
          <cell r="S1609">
            <v>-128707.02</v>
          </cell>
          <cell r="U1609">
            <v>-120662.84</v>
          </cell>
          <cell r="V1609">
            <v>-116640.75</v>
          </cell>
          <cell r="W1609">
            <v>-112618.66</v>
          </cell>
          <cell r="Y1609">
            <v>-104574.48</v>
          </cell>
          <cell r="AA1609">
            <v>-96530.3</v>
          </cell>
          <cell r="AJ1609">
            <v>-186052.26333333334</v>
          </cell>
          <cell r="AN1609">
            <v>-153527.31666666668</v>
          </cell>
          <cell r="AR1609">
            <v>-129220.66333333334</v>
          </cell>
          <cell r="AV1609">
            <v>-112618.65999999999</v>
          </cell>
          <cell r="AZ1609">
            <v>-93513.726666666669</v>
          </cell>
        </row>
        <row r="1610">
          <cell r="Q1610">
            <v>-3980451.34</v>
          </cell>
          <cell r="S1610">
            <v>-3746307.14</v>
          </cell>
          <cell r="U1610">
            <v>-3512162.94</v>
          </cell>
          <cell r="V1610">
            <v>-3395090.84</v>
          </cell>
          <cell r="W1610">
            <v>-3278018.74</v>
          </cell>
          <cell r="Y1610">
            <v>-3043874.54</v>
          </cell>
          <cell r="AA1610">
            <v>-2809730.34</v>
          </cell>
          <cell r="AJ1610">
            <v>-4205732.9191666665</v>
          </cell>
          <cell r="AN1610">
            <v>-4048743.3983333334</v>
          </cell>
          <cell r="AR1610">
            <v>-3736551.1316666673</v>
          </cell>
          <cell r="AV1610">
            <v>-3278018.7400000007</v>
          </cell>
          <cell r="AZ1610">
            <v>-2721926.2675000001</v>
          </cell>
        </row>
        <row r="1611">
          <cell r="Q1611">
            <v>-2661083.56</v>
          </cell>
          <cell r="S1611">
            <v>-2419167.12</v>
          </cell>
          <cell r="U1611">
            <v>-2177250.6800000002</v>
          </cell>
          <cell r="V1611">
            <v>-2056292.46</v>
          </cell>
          <cell r="W1611">
            <v>-1935334.24</v>
          </cell>
          <cell r="Y1611">
            <v>-1693417.8</v>
          </cell>
          <cell r="AA1611">
            <v>-1451501.36</v>
          </cell>
          <cell r="AJ1611">
            <v>-342715.29666666663</v>
          </cell>
          <cell r="AN1611">
            <v>-1149104.3366666667</v>
          </cell>
          <cell r="AR1611">
            <v>-1794215.7499999998</v>
          </cell>
          <cell r="AV1611">
            <v>-1935334.24</v>
          </cell>
          <cell r="AZ1611">
            <v>-1451501.36</v>
          </cell>
        </row>
        <row r="1612">
          <cell r="Q1612">
            <v>-12142332</v>
          </cell>
          <cell r="S1612">
            <v>-11971314</v>
          </cell>
          <cell r="U1612">
            <v>-11800296</v>
          </cell>
          <cell r="V1612">
            <v>-11714787</v>
          </cell>
          <cell r="W1612">
            <v>-11629278</v>
          </cell>
          <cell r="Y1612">
            <v>-11458260</v>
          </cell>
          <cell r="AA1612">
            <v>-11287242</v>
          </cell>
          <cell r="AJ1612">
            <v>-1524917.25</v>
          </cell>
          <cell r="AN1612">
            <v>-5515355.25</v>
          </cell>
          <cell r="AR1612">
            <v>-9391781.25</v>
          </cell>
          <cell r="AV1612">
            <v>-11629278</v>
          </cell>
          <cell r="AZ1612">
            <v>-11287242</v>
          </cell>
        </row>
        <row r="1613">
          <cell r="Q1613">
            <v>-6495168</v>
          </cell>
          <cell r="S1613">
            <v>-6403686</v>
          </cell>
          <cell r="U1613">
            <v>-6312204</v>
          </cell>
          <cell r="V1613">
            <v>-6266463</v>
          </cell>
          <cell r="W1613">
            <v>-6220722</v>
          </cell>
          <cell r="Y1613">
            <v>-6129240</v>
          </cell>
          <cell r="AA1613">
            <v>-6037758</v>
          </cell>
          <cell r="AJ1613">
            <v>-815707.75</v>
          </cell>
          <cell r="AN1613">
            <v>-2950269.75</v>
          </cell>
          <cell r="AR1613">
            <v>-5023843.75</v>
          </cell>
          <cell r="AV1613">
            <v>-6220722</v>
          </cell>
          <cell r="AZ1613">
            <v>-6037758</v>
          </cell>
        </row>
        <row r="1614">
          <cell r="AV1614">
            <v>0</v>
          </cell>
          <cell r="AZ1614">
            <v>-190409.28416666668</v>
          </cell>
        </row>
        <row r="1615">
          <cell r="AV1615">
            <v>0</v>
          </cell>
          <cell r="AZ1615">
            <v>-138893.45083333334</v>
          </cell>
        </row>
        <row r="1616">
          <cell r="Q1616">
            <v>-18763387.649999999</v>
          </cell>
          <cell r="S1616">
            <v>-17527010.649999999</v>
          </cell>
          <cell r="U1616">
            <v>-16248721.65</v>
          </cell>
          <cell r="V1616">
            <v>-15599099.65</v>
          </cell>
          <cell r="W1616">
            <v>-14970432.65</v>
          </cell>
          <cell r="Y1616">
            <v>-13671188.65</v>
          </cell>
          <cell r="AA1616">
            <v>-12392899.65</v>
          </cell>
          <cell r="AJ1616">
            <v>-22038678.858333338</v>
          </cell>
          <cell r="AN1616">
            <v>-19718629.19166667</v>
          </cell>
          <cell r="AR1616">
            <v>-17464134.025000002</v>
          </cell>
          <cell r="AV1616">
            <v>-14955589.275000004</v>
          </cell>
          <cell r="AZ1616">
            <v>-12405996.94166667</v>
          </cell>
        </row>
        <row r="1617">
          <cell r="Q1617">
            <v>-4069475.84</v>
          </cell>
          <cell r="S1617">
            <v>-3972185.41</v>
          </cell>
          <cell r="U1617">
            <v>-3860489.97</v>
          </cell>
          <cell r="V1617">
            <v>-3800387.97</v>
          </cell>
          <cell r="W1617">
            <v>-3743967.97</v>
          </cell>
          <cell r="Y1617">
            <v>-3625593.88</v>
          </cell>
          <cell r="AA1617">
            <v>-3503941.73</v>
          </cell>
          <cell r="AJ1617">
            <v>-4440597.6379166665</v>
          </cell>
          <cell r="AN1617">
            <v>-4192514.8200000003</v>
          </cell>
          <cell r="AR1617">
            <v>-3963671.4670833331</v>
          </cell>
          <cell r="AV1617">
            <v>-3738513.0516666663</v>
          </cell>
          <cell r="AZ1617">
            <v>-3500501.2120833336</v>
          </cell>
        </row>
        <row r="1618">
          <cell r="Q1618">
            <v>-1247864</v>
          </cell>
          <cell r="S1618">
            <v>-1074252</v>
          </cell>
          <cell r="U1618">
            <v>-839540</v>
          </cell>
          <cell r="V1618">
            <v>-803534</v>
          </cell>
          <cell r="W1618">
            <v>-715256</v>
          </cell>
          <cell r="Y1618">
            <v>-532816</v>
          </cell>
          <cell r="AA1618">
            <v>-353318</v>
          </cell>
          <cell r="AJ1618">
            <v>-2005745.0416666667</v>
          </cell>
          <cell r="AN1618">
            <v>-1524217.875</v>
          </cell>
          <cell r="AR1618">
            <v>-1090927.0833333333</v>
          </cell>
          <cell r="AV1618">
            <v>-708570.66666666663</v>
          </cell>
          <cell r="AZ1618">
            <v>-402183.70833333331</v>
          </cell>
        </row>
        <row r="1619">
          <cell r="AV1619">
            <v>0</v>
          </cell>
          <cell r="AZ1619">
            <v>0</v>
          </cell>
        </row>
        <row r="1620">
          <cell r="Q1620">
            <v>-8165809</v>
          </cell>
          <cell r="S1620">
            <v>-8165809</v>
          </cell>
          <cell r="U1620">
            <v>-8165809</v>
          </cell>
          <cell r="V1620">
            <v>-8165809</v>
          </cell>
          <cell r="W1620">
            <v>-8165809</v>
          </cell>
          <cell r="Y1620">
            <v>-8165809</v>
          </cell>
          <cell r="AA1620">
            <v>-8165809</v>
          </cell>
          <cell r="AJ1620">
            <v>-8165809</v>
          </cell>
          <cell r="AN1620">
            <v>-8165809</v>
          </cell>
          <cell r="AR1620">
            <v>-8165809</v>
          </cell>
          <cell r="AV1620">
            <v>-8165809</v>
          </cell>
          <cell r="AZ1620">
            <v>-8165809</v>
          </cell>
        </row>
        <row r="1621">
          <cell r="Q1621">
            <v>7497843</v>
          </cell>
          <cell r="S1621">
            <v>7638843</v>
          </cell>
          <cell r="U1621">
            <v>7722843</v>
          </cell>
          <cell r="V1621">
            <v>7749843</v>
          </cell>
          <cell r="W1621">
            <v>7789843</v>
          </cell>
          <cell r="Y1621">
            <v>7774843</v>
          </cell>
          <cell r="AA1621">
            <v>7752843</v>
          </cell>
          <cell r="AJ1621">
            <v>7106477.541666667</v>
          </cell>
          <cell r="AN1621">
            <v>7318628.208333333</v>
          </cell>
          <cell r="AR1621">
            <v>7540987.208333333</v>
          </cell>
          <cell r="AV1621">
            <v>7726253.333333333</v>
          </cell>
          <cell r="AZ1621">
            <v>7797327.666666667</v>
          </cell>
        </row>
        <row r="1622">
          <cell r="Q1622">
            <v>-802274.98</v>
          </cell>
          <cell r="S1622">
            <v>-755082.34</v>
          </cell>
          <cell r="U1622">
            <v>-707889.7</v>
          </cell>
          <cell r="V1622">
            <v>-684293.38</v>
          </cell>
          <cell r="W1622">
            <v>-660697.06000000006</v>
          </cell>
          <cell r="Y1622">
            <v>-613504.42000000004</v>
          </cell>
          <cell r="AA1622">
            <v>-566311.78</v>
          </cell>
          <cell r="AJ1622">
            <v>-1094283.8391666666</v>
          </cell>
          <cell r="AN1622">
            <v>-901657.94583333342</v>
          </cell>
          <cell r="AR1622">
            <v>-758152.35916666675</v>
          </cell>
          <cell r="AV1622">
            <v>-660697.06000000006</v>
          </cell>
          <cell r="AZ1622">
            <v>-548614.53583333327</v>
          </cell>
        </row>
        <row r="1623">
          <cell r="Q1623">
            <v>-161712.82999999999</v>
          </cell>
          <cell r="S1623">
            <v>-152200.31</v>
          </cell>
          <cell r="U1623">
            <v>-142687.79</v>
          </cell>
          <cell r="V1623">
            <v>-137931.53</v>
          </cell>
          <cell r="W1623">
            <v>-133175.26999999999</v>
          </cell>
          <cell r="Y1623">
            <v>-123662.75</v>
          </cell>
          <cell r="AA1623">
            <v>-114150.23</v>
          </cell>
          <cell r="AJ1623">
            <v>-219426.25583333333</v>
          </cell>
          <cell r="AN1623">
            <v>-181347.5891666667</v>
          </cell>
          <cell r="AR1623">
            <v>-152795.73583333334</v>
          </cell>
          <cell r="AV1623">
            <v>-133175.26999999999</v>
          </cell>
          <cell r="AZ1623">
            <v>-110583.03541666665</v>
          </cell>
        </row>
        <row r="1624">
          <cell r="Q1624">
            <v>-5851.43</v>
          </cell>
          <cell r="S1624">
            <v>-5507.23</v>
          </cell>
          <cell r="U1624">
            <v>-5163.03</v>
          </cell>
          <cell r="V1624">
            <v>-4990.93</v>
          </cell>
          <cell r="W1624">
            <v>-4818.83</v>
          </cell>
          <cell r="Y1624">
            <v>-4474.63</v>
          </cell>
          <cell r="AA1624">
            <v>-4130.43</v>
          </cell>
          <cell r="AJ1624">
            <v>-6181.288333333333</v>
          </cell>
          <cell r="AN1624">
            <v>-5951.8216666666667</v>
          </cell>
          <cell r="AR1624">
            <v>-5492.8883333333333</v>
          </cell>
          <cell r="AV1624">
            <v>-4818.829999999999</v>
          </cell>
          <cell r="AZ1624">
            <v>-4001.3537499999998</v>
          </cell>
        </row>
        <row r="1625">
          <cell r="Q1625">
            <v>-1245502.8600000001</v>
          </cell>
          <cell r="S1625">
            <v>-1240219.77</v>
          </cell>
          <cell r="U1625">
            <v>-1366269.66</v>
          </cell>
          <cell r="V1625">
            <v>-952259.06</v>
          </cell>
          <cell r="W1625">
            <v>-919422.54</v>
          </cell>
          <cell r="Y1625">
            <v>-853749.5</v>
          </cell>
          <cell r="AA1625">
            <v>-788076.46</v>
          </cell>
          <cell r="AJ1625">
            <v>-1226867.93875</v>
          </cell>
          <cell r="AN1625">
            <v>-1266022.7133333334</v>
          </cell>
          <cell r="AR1625">
            <v>-1181303.1916666667</v>
          </cell>
          <cell r="AV1625">
            <v>-1014938.42</v>
          </cell>
          <cell r="AZ1625">
            <v>-779331.32416666672</v>
          </cell>
        </row>
        <row r="1626">
          <cell r="V1626">
            <v>-819929.85</v>
          </cell>
          <cell r="W1626">
            <v>-830133.46</v>
          </cell>
          <cell r="Y1626">
            <v>-1170132.25</v>
          </cell>
          <cell r="AA1626">
            <v>-1524478.16</v>
          </cell>
          <cell r="AJ1626">
            <v>0</v>
          </cell>
          <cell r="AN1626">
            <v>0</v>
          </cell>
          <cell r="AR1626">
            <v>-283769.87541666668</v>
          </cell>
          <cell r="AV1626">
            <v>-748208.6958333333</v>
          </cell>
          <cell r="AZ1626">
            <v>-1198280.9099999999</v>
          </cell>
        </row>
        <row r="1627">
          <cell r="V1627">
            <v>0</v>
          </cell>
          <cell r="W1627">
            <v>0</v>
          </cell>
          <cell r="Y1627">
            <v>0</v>
          </cell>
          <cell r="AA1627">
            <v>0</v>
          </cell>
          <cell r="AJ1627">
            <v>0</v>
          </cell>
          <cell r="AN1627">
            <v>0</v>
          </cell>
          <cell r="AR1627">
            <v>0</v>
          </cell>
          <cell r="AV1627">
            <v>0</v>
          </cell>
          <cell r="AZ1627">
            <v>0</v>
          </cell>
        </row>
        <row r="1628">
          <cell r="AV1628">
            <v>0</v>
          </cell>
          <cell r="AZ1628">
            <v>-880.73291666666671</v>
          </cell>
        </row>
        <row r="1629">
          <cell r="AV1629">
            <v>0</v>
          </cell>
          <cell r="AZ1629">
            <v>-24925.417083333334</v>
          </cell>
        </row>
        <row r="1630">
          <cell r="AV1630">
            <v>0</v>
          </cell>
          <cell r="AZ1630">
            <v>-243130.92041666666</v>
          </cell>
        </row>
        <row r="1631">
          <cell r="Q1631">
            <v>-252077.73</v>
          </cell>
          <cell r="S1631">
            <v>-231911.51</v>
          </cell>
          <cell r="U1631">
            <v>-211745.29</v>
          </cell>
          <cell r="V1631">
            <v>-201662.18</v>
          </cell>
          <cell r="W1631">
            <v>-191579.07</v>
          </cell>
          <cell r="Y1631">
            <v>-171412.85</v>
          </cell>
          <cell r="AA1631">
            <v>-151246.63</v>
          </cell>
          <cell r="AJ1631">
            <v>-312576.32291666669</v>
          </cell>
          <cell r="AN1631">
            <v>-272243.90625000006</v>
          </cell>
          <cell r="AR1631">
            <v>-231911.48958333334</v>
          </cell>
          <cell r="AV1631">
            <v>-191579.06999999998</v>
          </cell>
          <cell r="AZ1631">
            <v>-151246.63</v>
          </cell>
        </row>
        <row r="1632">
          <cell r="Q1632">
            <v>0</v>
          </cell>
          <cell r="S1632">
            <v>0</v>
          </cell>
          <cell r="U1632">
            <v>0</v>
          </cell>
          <cell r="V1632">
            <v>0</v>
          </cell>
          <cell r="W1632">
            <v>0</v>
          </cell>
          <cell r="Y1632">
            <v>0</v>
          </cell>
          <cell r="AA1632">
            <v>0</v>
          </cell>
          <cell r="AJ1632">
            <v>0</v>
          </cell>
          <cell r="AN1632">
            <v>0</v>
          </cell>
          <cell r="AR1632">
            <v>0</v>
          </cell>
          <cell r="AV1632">
            <v>0</v>
          </cell>
          <cell r="AZ1632">
            <v>0</v>
          </cell>
        </row>
        <row r="1633">
          <cell r="Q1633">
            <v>0</v>
          </cell>
          <cell r="S1633">
            <v>0</v>
          </cell>
          <cell r="U1633">
            <v>0</v>
          </cell>
          <cell r="V1633">
            <v>0</v>
          </cell>
          <cell r="W1633">
            <v>0</v>
          </cell>
          <cell r="Y1633">
            <v>0</v>
          </cell>
          <cell r="AA1633">
            <v>0</v>
          </cell>
          <cell r="AJ1633">
            <v>0</v>
          </cell>
          <cell r="AN1633">
            <v>0</v>
          </cell>
          <cell r="AR1633">
            <v>0</v>
          </cell>
          <cell r="AV1633">
            <v>0</v>
          </cell>
          <cell r="AZ1633">
            <v>0</v>
          </cell>
        </row>
        <row r="1634">
          <cell r="Q1634">
            <v>-225923376.66999999</v>
          </cell>
          <cell r="S1634">
            <v>-232441376.66999999</v>
          </cell>
          <cell r="U1634">
            <v>-241815376.66999999</v>
          </cell>
          <cell r="V1634">
            <v>-245795376.66999999</v>
          </cell>
          <cell r="W1634">
            <v>-250495376.66999999</v>
          </cell>
          <cell r="Y1634">
            <v>-258707376.66999999</v>
          </cell>
          <cell r="AA1634">
            <v>-284209376.67000002</v>
          </cell>
          <cell r="AJ1634">
            <v>-207837310.37833336</v>
          </cell>
          <cell r="AN1634">
            <v>-221234700.37833336</v>
          </cell>
          <cell r="AR1634">
            <v>-234723882.04500005</v>
          </cell>
          <cell r="AV1634">
            <v>-254824698.50333336</v>
          </cell>
          <cell r="AZ1634">
            <v>-273380273.17000002</v>
          </cell>
        </row>
        <row r="1635">
          <cell r="Q1635">
            <v>-17674062</v>
          </cell>
          <cell r="S1635">
            <v>-17433062</v>
          </cell>
          <cell r="U1635">
            <v>-19715062</v>
          </cell>
          <cell r="V1635">
            <v>-20244062</v>
          </cell>
          <cell r="W1635">
            <v>-20770062</v>
          </cell>
          <cell r="Y1635">
            <v>-21803062</v>
          </cell>
          <cell r="AA1635">
            <v>-17119324</v>
          </cell>
          <cell r="AJ1635">
            <v>5348064.791666667</v>
          </cell>
          <cell r="AN1635">
            <v>-3094959.2083333335</v>
          </cell>
          <cell r="AR1635">
            <v>-12672024.875</v>
          </cell>
          <cell r="AV1635">
            <v>-18651692.541666668</v>
          </cell>
          <cell r="AZ1635">
            <v>-16263796.208333334</v>
          </cell>
        </row>
        <row r="1636">
          <cell r="Q1636">
            <v>0</v>
          </cell>
          <cell r="S1636">
            <v>0</v>
          </cell>
          <cell r="U1636">
            <v>0</v>
          </cell>
          <cell r="V1636">
            <v>0</v>
          </cell>
          <cell r="W1636">
            <v>0</v>
          </cell>
          <cell r="Y1636">
            <v>0</v>
          </cell>
          <cell r="AA1636">
            <v>0</v>
          </cell>
          <cell r="AJ1636">
            <v>-2571208.3333333335</v>
          </cell>
          <cell r="AN1636">
            <v>-1676875</v>
          </cell>
          <cell r="AR1636">
            <v>-782541.66666666663</v>
          </cell>
          <cell r="AV1636">
            <v>0</v>
          </cell>
          <cell r="AZ1636">
            <v>0</v>
          </cell>
        </row>
        <row r="1637">
          <cell r="Q1637">
            <v>0</v>
          </cell>
          <cell r="S1637">
            <v>0</v>
          </cell>
          <cell r="U1637">
            <v>0</v>
          </cell>
          <cell r="V1637">
            <v>0</v>
          </cell>
          <cell r="W1637">
            <v>0</v>
          </cell>
          <cell r="Y1637">
            <v>0</v>
          </cell>
          <cell r="AA1637">
            <v>0</v>
          </cell>
          <cell r="AJ1637">
            <v>-322613.33333333331</v>
          </cell>
          <cell r="AN1637">
            <v>-210400</v>
          </cell>
          <cell r="AR1637">
            <v>-98186.666666666672</v>
          </cell>
          <cell r="AV1637">
            <v>0</v>
          </cell>
          <cell r="AZ1637">
            <v>0</v>
          </cell>
        </row>
        <row r="1638">
          <cell r="Q1638">
            <v>-562517040</v>
          </cell>
          <cell r="S1638">
            <v>-574468040</v>
          </cell>
          <cell r="U1638">
            <v>-599703040</v>
          </cell>
          <cell r="V1638">
            <v>-608888040</v>
          </cell>
          <cell r="W1638">
            <v>-618047040</v>
          </cell>
          <cell r="Y1638">
            <v>-636557040</v>
          </cell>
          <cell r="AA1638">
            <v>-715888218.41999996</v>
          </cell>
          <cell r="AJ1638">
            <v>-526735779.16666669</v>
          </cell>
          <cell r="AN1638">
            <v>-555405387.16666663</v>
          </cell>
          <cell r="AR1638">
            <v>-583946245.16666663</v>
          </cell>
          <cell r="AV1638">
            <v>-634515744.83083332</v>
          </cell>
          <cell r="AZ1638">
            <v>-686361855.47083342</v>
          </cell>
        </row>
        <row r="1639">
          <cell r="Q1639">
            <v>0</v>
          </cell>
          <cell r="S1639">
            <v>0</v>
          </cell>
          <cell r="U1639">
            <v>0</v>
          </cell>
          <cell r="V1639">
            <v>0</v>
          </cell>
          <cell r="W1639">
            <v>0</v>
          </cell>
          <cell r="Y1639">
            <v>0</v>
          </cell>
          <cell r="AA1639">
            <v>0</v>
          </cell>
          <cell r="AJ1639">
            <v>-708208.33333333337</v>
          </cell>
          <cell r="AN1639">
            <v>-461875</v>
          </cell>
          <cell r="AR1639">
            <v>-215541.66666666666</v>
          </cell>
          <cell r="AV1639">
            <v>0</v>
          </cell>
          <cell r="AZ1639">
            <v>0</v>
          </cell>
        </row>
        <row r="1640">
          <cell r="Q1640">
            <v>0</v>
          </cell>
          <cell r="S1640">
            <v>0</v>
          </cell>
          <cell r="U1640">
            <v>0</v>
          </cell>
          <cell r="V1640">
            <v>0</v>
          </cell>
          <cell r="W1640">
            <v>0</v>
          </cell>
          <cell r="Y1640">
            <v>0</v>
          </cell>
          <cell r="AA1640">
            <v>0</v>
          </cell>
          <cell r="AJ1640">
            <v>0</v>
          </cell>
          <cell r="AN1640">
            <v>0</v>
          </cell>
          <cell r="AR1640">
            <v>0</v>
          </cell>
          <cell r="AV1640">
            <v>0</v>
          </cell>
          <cell r="AZ1640">
            <v>0</v>
          </cell>
        </row>
        <row r="1641">
          <cell r="Q1641">
            <v>0</v>
          </cell>
          <cell r="S1641">
            <v>0</v>
          </cell>
          <cell r="U1641">
            <v>0</v>
          </cell>
          <cell r="V1641">
            <v>0</v>
          </cell>
          <cell r="W1641">
            <v>0</v>
          </cell>
          <cell r="Y1641">
            <v>0</v>
          </cell>
          <cell r="AA1641">
            <v>0</v>
          </cell>
          <cell r="AJ1641">
            <v>0</v>
          </cell>
          <cell r="AN1641">
            <v>0</v>
          </cell>
          <cell r="AR1641">
            <v>0</v>
          </cell>
          <cell r="AV1641">
            <v>0</v>
          </cell>
          <cell r="AZ1641">
            <v>0</v>
          </cell>
        </row>
        <row r="1642">
          <cell r="Q1642">
            <v>0</v>
          </cell>
          <cell r="S1642">
            <v>0</v>
          </cell>
          <cell r="U1642">
            <v>0</v>
          </cell>
          <cell r="V1642">
            <v>0</v>
          </cell>
          <cell r="W1642">
            <v>0</v>
          </cell>
          <cell r="Y1642">
            <v>0</v>
          </cell>
          <cell r="AA1642">
            <v>0</v>
          </cell>
          <cell r="AJ1642">
            <v>0</v>
          </cell>
          <cell r="AN1642">
            <v>0</v>
          </cell>
          <cell r="AR1642">
            <v>0</v>
          </cell>
          <cell r="AV1642">
            <v>0</v>
          </cell>
          <cell r="AZ1642">
            <v>0</v>
          </cell>
        </row>
        <row r="1643">
          <cell r="Q1643">
            <v>0</v>
          </cell>
          <cell r="S1643">
            <v>0</v>
          </cell>
          <cell r="U1643">
            <v>0</v>
          </cell>
          <cell r="V1643">
            <v>0</v>
          </cell>
          <cell r="W1643">
            <v>0</v>
          </cell>
          <cell r="Y1643">
            <v>0</v>
          </cell>
          <cell r="AA1643">
            <v>0</v>
          </cell>
          <cell r="AJ1643">
            <v>0</v>
          </cell>
          <cell r="AN1643">
            <v>0</v>
          </cell>
          <cell r="AR1643">
            <v>0</v>
          </cell>
          <cell r="AV1643">
            <v>0</v>
          </cell>
          <cell r="AZ1643">
            <v>0</v>
          </cell>
        </row>
        <row r="1644">
          <cell r="Q1644">
            <v>-25900290</v>
          </cell>
          <cell r="S1644">
            <v>-25900290</v>
          </cell>
          <cell r="U1644">
            <v>-25900290</v>
          </cell>
          <cell r="V1644">
            <v>-25900290</v>
          </cell>
          <cell r="W1644">
            <v>-25900290</v>
          </cell>
          <cell r="Y1644">
            <v>-25900290</v>
          </cell>
          <cell r="AA1644">
            <v>0</v>
          </cell>
          <cell r="AJ1644">
            <v>-24424184.458333332</v>
          </cell>
          <cell r="AN1644">
            <v>-25152609.125</v>
          </cell>
          <cell r="AR1644">
            <v>-25482992.125</v>
          </cell>
          <cell r="AV1644">
            <v>-18346038.75</v>
          </cell>
          <cell r="AZ1644">
            <v>-9712608.75</v>
          </cell>
        </row>
        <row r="1645">
          <cell r="Q1645">
            <v>-4155604</v>
          </cell>
          <cell r="S1645">
            <v>-4155604</v>
          </cell>
          <cell r="U1645">
            <v>-4155604</v>
          </cell>
          <cell r="V1645">
            <v>-4155604</v>
          </cell>
          <cell r="W1645">
            <v>-4155604</v>
          </cell>
          <cell r="Y1645">
            <v>-4155604</v>
          </cell>
          <cell r="AA1645">
            <v>-4155604</v>
          </cell>
          <cell r="AJ1645">
            <v>-4155604</v>
          </cell>
          <cell r="AN1645">
            <v>-4155604</v>
          </cell>
          <cell r="AR1645">
            <v>-4155604</v>
          </cell>
          <cell r="AV1645">
            <v>-4155604</v>
          </cell>
          <cell r="AZ1645">
            <v>-3982453.8333333335</v>
          </cell>
        </row>
        <row r="1646">
          <cell r="Q1646">
            <v>-65695820</v>
          </cell>
          <cell r="S1646">
            <v>-75695708.079999998</v>
          </cell>
          <cell r="U1646">
            <v>-63311188.689999998</v>
          </cell>
          <cell r="V1646">
            <v>-50040846.079999998</v>
          </cell>
          <cell r="W1646">
            <v>-46912634.079999998</v>
          </cell>
          <cell r="Y1646">
            <v>-53204812.5</v>
          </cell>
          <cell r="AA1646">
            <v>-36554730.109999999</v>
          </cell>
          <cell r="AJ1646">
            <v>-14981518.458333334</v>
          </cell>
          <cell r="AN1646">
            <v>-37796075.551250003</v>
          </cell>
          <cell r="AR1646">
            <v>-54573698.561666667</v>
          </cell>
          <cell r="AV1646">
            <v>-51830974.967916667</v>
          </cell>
          <cell r="AZ1646">
            <v>-29556057.844583333</v>
          </cell>
        </row>
        <row r="1647">
          <cell r="Q1647">
            <v>0</v>
          </cell>
          <cell r="S1647">
            <v>0</v>
          </cell>
          <cell r="U1647">
            <v>0</v>
          </cell>
          <cell r="V1647">
            <v>0</v>
          </cell>
          <cell r="W1647">
            <v>0</v>
          </cell>
          <cell r="Y1647">
            <v>0</v>
          </cell>
          <cell r="AA1647">
            <v>-30000</v>
          </cell>
          <cell r="AJ1647">
            <v>-70166.666666666672</v>
          </cell>
          <cell r="AN1647">
            <v>0</v>
          </cell>
          <cell r="AR1647">
            <v>0</v>
          </cell>
          <cell r="AV1647">
            <v>-10000</v>
          </cell>
          <cell r="AZ1647">
            <v>-30000</v>
          </cell>
        </row>
        <row r="1648">
          <cell r="Q1648">
            <v>0</v>
          </cell>
          <cell r="S1648">
            <v>0</v>
          </cell>
          <cell r="U1648">
            <v>0</v>
          </cell>
          <cell r="V1648">
            <v>0</v>
          </cell>
          <cell r="W1648">
            <v>0</v>
          </cell>
          <cell r="Y1648">
            <v>0</v>
          </cell>
          <cell r="AA1648">
            <v>0</v>
          </cell>
          <cell r="AJ1648">
            <v>0</v>
          </cell>
          <cell r="AN1648">
            <v>0</v>
          </cell>
          <cell r="AR1648">
            <v>0</v>
          </cell>
          <cell r="AV1648">
            <v>0</v>
          </cell>
          <cell r="AZ1648">
            <v>0</v>
          </cell>
        </row>
        <row r="1649">
          <cell r="Q1649">
            <v>0</v>
          </cell>
          <cell r="S1649">
            <v>0</v>
          </cell>
          <cell r="U1649">
            <v>0</v>
          </cell>
          <cell r="V1649">
            <v>0</v>
          </cell>
          <cell r="W1649">
            <v>0</v>
          </cell>
          <cell r="Y1649">
            <v>0</v>
          </cell>
          <cell r="AA1649">
            <v>0</v>
          </cell>
          <cell r="AJ1649">
            <v>0</v>
          </cell>
          <cell r="AN1649">
            <v>0</v>
          </cell>
          <cell r="AR1649">
            <v>0</v>
          </cell>
          <cell r="AV1649">
            <v>0</v>
          </cell>
          <cell r="AZ1649">
            <v>0</v>
          </cell>
        </row>
        <row r="1650">
          <cell r="Q1650">
            <v>0</v>
          </cell>
          <cell r="S1650">
            <v>0</v>
          </cell>
          <cell r="U1650">
            <v>0</v>
          </cell>
          <cell r="V1650">
            <v>0</v>
          </cell>
          <cell r="W1650">
            <v>0</v>
          </cell>
          <cell r="Y1650">
            <v>0</v>
          </cell>
          <cell r="AA1650">
            <v>0</v>
          </cell>
          <cell r="AJ1650">
            <v>-19971312.083333332</v>
          </cell>
          <cell r="AN1650">
            <v>-13024768.75</v>
          </cell>
          <cell r="AR1650">
            <v>-6078225.416666667</v>
          </cell>
          <cell r="AV1650">
            <v>0</v>
          </cell>
          <cell r="AZ1650">
            <v>0</v>
          </cell>
        </row>
        <row r="1651">
          <cell r="Q1651">
            <v>-145379</v>
          </cell>
          <cell r="S1651">
            <v>-183846.74</v>
          </cell>
          <cell r="U1651">
            <v>-551394.42000000004</v>
          </cell>
          <cell r="V1651">
            <v>-495204.95</v>
          </cell>
          <cell r="W1651">
            <v>-357899.51</v>
          </cell>
          <cell r="Y1651">
            <v>-476689.54</v>
          </cell>
          <cell r="AA1651">
            <v>-744413.88</v>
          </cell>
          <cell r="AJ1651">
            <v>-15685506.833333334</v>
          </cell>
          <cell r="AN1651">
            <v>-12517527.558333335</v>
          </cell>
          <cell r="AR1651">
            <v>-2054490.425</v>
          </cell>
          <cell r="AV1651">
            <v>-552155.8041666667</v>
          </cell>
          <cell r="AZ1651">
            <v>-791996.74083333334</v>
          </cell>
        </row>
        <row r="1652">
          <cell r="Q1652">
            <v>0</v>
          </cell>
          <cell r="S1652">
            <v>0</v>
          </cell>
          <cell r="U1652">
            <v>0</v>
          </cell>
          <cell r="V1652">
            <v>0</v>
          </cell>
          <cell r="W1652">
            <v>0</v>
          </cell>
          <cell r="Y1652">
            <v>0</v>
          </cell>
          <cell r="AA1652">
            <v>0</v>
          </cell>
          <cell r="AJ1652">
            <v>0</v>
          </cell>
          <cell r="AN1652">
            <v>0</v>
          </cell>
          <cell r="AR1652">
            <v>0</v>
          </cell>
          <cell r="AV1652">
            <v>0</v>
          </cell>
          <cell r="AZ1652">
            <v>0</v>
          </cell>
        </row>
        <row r="1653">
          <cell r="Q1653">
            <v>-46058869</v>
          </cell>
          <cell r="S1653">
            <v>-45977869</v>
          </cell>
          <cell r="U1653">
            <v>-45895869</v>
          </cell>
          <cell r="V1653">
            <v>-44928869</v>
          </cell>
          <cell r="W1653">
            <v>-47098869</v>
          </cell>
          <cell r="Y1653">
            <v>-49320869</v>
          </cell>
          <cell r="AA1653">
            <v>-56152607</v>
          </cell>
          <cell r="AJ1653">
            <v>-37530195.5</v>
          </cell>
          <cell r="AN1653">
            <v>-40546367.833333336</v>
          </cell>
          <cell r="AR1653">
            <v>-43880873.5</v>
          </cell>
          <cell r="AV1653">
            <v>-49476042.583333336</v>
          </cell>
          <cell r="AZ1653">
            <v>-53053580.25</v>
          </cell>
        </row>
        <row r="1654">
          <cell r="Q1654">
            <v>-187730</v>
          </cell>
          <cell r="S1654">
            <v>-303359.07</v>
          </cell>
          <cell r="U1654">
            <v>-417350.83</v>
          </cell>
          <cell r="V1654">
            <v>-1291557.27</v>
          </cell>
          <cell r="W1654">
            <v>-1137075.49</v>
          </cell>
          <cell r="Y1654">
            <v>-553801.24</v>
          </cell>
          <cell r="AA1654">
            <v>-1316105.46</v>
          </cell>
          <cell r="AJ1654">
            <v>-16529942.5</v>
          </cell>
          <cell r="AN1654">
            <v>-14287806.985416666</v>
          </cell>
          <cell r="AR1654">
            <v>-2747895.5150000001</v>
          </cell>
          <cell r="AV1654">
            <v>-815731.5045833335</v>
          </cell>
          <cell r="AZ1654">
            <v>-780478.70458333322</v>
          </cell>
        </row>
        <row r="1655">
          <cell r="Q1655">
            <v>0</v>
          </cell>
          <cell r="S1655">
            <v>0</v>
          </cell>
          <cell r="U1655">
            <v>0</v>
          </cell>
          <cell r="V1655">
            <v>0</v>
          </cell>
          <cell r="W1655">
            <v>0</v>
          </cell>
          <cell r="Y1655">
            <v>0</v>
          </cell>
          <cell r="AA1655">
            <v>0</v>
          </cell>
          <cell r="AJ1655">
            <v>0</v>
          </cell>
          <cell r="AN1655">
            <v>0</v>
          </cell>
          <cell r="AR1655">
            <v>0</v>
          </cell>
          <cell r="AV1655">
            <v>0</v>
          </cell>
          <cell r="AZ1655">
            <v>0</v>
          </cell>
        </row>
        <row r="1656">
          <cell r="Q1656">
            <v>-7713943</v>
          </cell>
          <cell r="S1656">
            <v>-7649943</v>
          </cell>
          <cell r="U1656">
            <v>-7585943</v>
          </cell>
          <cell r="V1656">
            <v>-7553943</v>
          </cell>
          <cell r="W1656">
            <v>-7521943</v>
          </cell>
          <cell r="Y1656">
            <v>-7457943</v>
          </cell>
          <cell r="AA1656">
            <v>-7393943</v>
          </cell>
          <cell r="AJ1656">
            <v>-7904984.666666667</v>
          </cell>
          <cell r="AN1656">
            <v>-7777318</v>
          </cell>
          <cell r="AR1656">
            <v>-7649651.333333333</v>
          </cell>
          <cell r="AV1656">
            <v>-7521984.666666667</v>
          </cell>
          <cell r="AZ1656">
            <v>-7394318</v>
          </cell>
        </row>
        <row r="1657">
          <cell r="Q1657">
            <v>295</v>
          </cell>
          <cell r="S1657">
            <v>295</v>
          </cell>
          <cell r="U1657">
            <v>0</v>
          </cell>
          <cell r="V1657">
            <v>0</v>
          </cell>
          <cell r="W1657">
            <v>0</v>
          </cell>
          <cell r="Y1657">
            <v>0</v>
          </cell>
          <cell r="AA1657">
            <v>0</v>
          </cell>
          <cell r="AJ1657">
            <v>21889.791666666668</v>
          </cell>
          <cell r="AN1657">
            <v>12421.625</v>
          </cell>
          <cell r="AR1657">
            <v>544.29166666666663</v>
          </cell>
          <cell r="AV1657">
            <v>61.458333333333336</v>
          </cell>
          <cell r="AZ1657">
            <v>0</v>
          </cell>
        </row>
        <row r="1658">
          <cell r="Q1658">
            <v>0</v>
          </cell>
          <cell r="S1658">
            <v>0</v>
          </cell>
          <cell r="U1658">
            <v>0</v>
          </cell>
          <cell r="V1658">
            <v>0</v>
          </cell>
          <cell r="W1658">
            <v>0</v>
          </cell>
          <cell r="Y1658">
            <v>0</v>
          </cell>
          <cell r="AA1658">
            <v>0</v>
          </cell>
          <cell r="AJ1658">
            <v>0</v>
          </cell>
          <cell r="AN1658">
            <v>0</v>
          </cell>
          <cell r="AR1658">
            <v>0</v>
          </cell>
          <cell r="AV1658">
            <v>0</v>
          </cell>
          <cell r="AZ1658">
            <v>0</v>
          </cell>
        </row>
        <row r="1659">
          <cell r="Q1659">
            <v>-248764</v>
          </cell>
          <cell r="S1659">
            <v>-248764</v>
          </cell>
          <cell r="U1659">
            <v>-248764</v>
          </cell>
          <cell r="V1659">
            <v>-248764</v>
          </cell>
          <cell r="W1659">
            <v>-248764</v>
          </cell>
          <cell r="Y1659">
            <v>-248764</v>
          </cell>
          <cell r="AA1659">
            <v>-248764</v>
          </cell>
          <cell r="AJ1659">
            <v>-248764</v>
          </cell>
          <cell r="AN1659">
            <v>-248764</v>
          </cell>
          <cell r="AR1659">
            <v>-248764</v>
          </cell>
          <cell r="AV1659">
            <v>-248764</v>
          </cell>
          <cell r="AZ1659">
            <v>-248764</v>
          </cell>
        </row>
        <row r="1660">
          <cell r="Q1660">
            <v>349</v>
          </cell>
          <cell r="S1660">
            <v>349</v>
          </cell>
          <cell r="U1660">
            <v>0</v>
          </cell>
          <cell r="V1660">
            <v>0</v>
          </cell>
          <cell r="W1660">
            <v>0</v>
          </cell>
          <cell r="Y1660">
            <v>0</v>
          </cell>
          <cell r="AA1660">
            <v>0</v>
          </cell>
          <cell r="AJ1660">
            <v>68832.791666666672</v>
          </cell>
          <cell r="AN1660">
            <v>63291.5</v>
          </cell>
          <cell r="AR1660">
            <v>9686.25</v>
          </cell>
          <cell r="AV1660">
            <v>72.708333333333329</v>
          </cell>
          <cell r="AZ1660">
            <v>0</v>
          </cell>
        </row>
        <row r="1661">
          <cell r="Q1661">
            <v>0</v>
          </cell>
          <cell r="S1661">
            <v>0</v>
          </cell>
          <cell r="U1661">
            <v>0</v>
          </cell>
          <cell r="V1661">
            <v>0</v>
          </cell>
          <cell r="W1661">
            <v>0</v>
          </cell>
          <cell r="Y1661">
            <v>0</v>
          </cell>
          <cell r="AA1661">
            <v>0</v>
          </cell>
          <cell r="AJ1661">
            <v>0</v>
          </cell>
          <cell r="AN1661">
            <v>0</v>
          </cell>
          <cell r="AR1661">
            <v>0</v>
          </cell>
          <cell r="AV1661">
            <v>0</v>
          </cell>
          <cell r="AZ1661">
            <v>0</v>
          </cell>
        </row>
        <row r="1662">
          <cell r="Q1662">
            <v>0</v>
          </cell>
          <cell r="S1662">
            <v>0</v>
          </cell>
          <cell r="U1662">
            <v>0</v>
          </cell>
          <cell r="V1662">
            <v>0</v>
          </cell>
          <cell r="W1662">
            <v>0</v>
          </cell>
          <cell r="Y1662">
            <v>0</v>
          </cell>
          <cell r="AA1662">
            <v>0</v>
          </cell>
          <cell r="AJ1662">
            <v>-17448.204999999998</v>
          </cell>
          <cell r="AN1662">
            <v>-17448.204999999998</v>
          </cell>
          <cell r="AR1662">
            <v>0</v>
          </cell>
          <cell r="AV1662">
            <v>0</v>
          </cell>
          <cell r="AZ1662">
            <v>0</v>
          </cell>
        </row>
        <row r="1663">
          <cell r="Q1663">
            <v>0</v>
          </cell>
          <cell r="S1663">
            <v>0</v>
          </cell>
          <cell r="U1663">
            <v>0</v>
          </cell>
          <cell r="V1663">
            <v>0</v>
          </cell>
          <cell r="W1663">
            <v>0</v>
          </cell>
          <cell r="Y1663">
            <v>0</v>
          </cell>
          <cell r="AA1663">
            <v>0</v>
          </cell>
          <cell r="AJ1663">
            <v>0</v>
          </cell>
          <cell r="AN1663">
            <v>0</v>
          </cell>
          <cell r="AR1663">
            <v>0</v>
          </cell>
          <cell r="AV1663">
            <v>0</v>
          </cell>
          <cell r="AZ1663">
            <v>0</v>
          </cell>
        </row>
        <row r="1664">
          <cell r="Q1664">
            <v>0</v>
          </cell>
          <cell r="S1664">
            <v>0</v>
          </cell>
          <cell r="U1664">
            <v>0</v>
          </cell>
          <cell r="V1664">
            <v>0</v>
          </cell>
          <cell r="W1664">
            <v>0</v>
          </cell>
          <cell r="Y1664">
            <v>0</v>
          </cell>
          <cell r="AA1664">
            <v>0</v>
          </cell>
          <cell r="AJ1664">
            <v>0</v>
          </cell>
          <cell r="AN1664">
            <v>0</v>
          </cell>
          <cell r="AR1664">
            <v>0</v>
          </cell>
          <cell r="AV1664">
            <v>0</v>
          </cell>
          <cell r="AZ1664">
            <v>0</v>
          </cell>
        </row>
        <row r="1665">
          <cell r="Q1665">
            <v>0</v>
          </cell>
          <cell r="S1665">
            <v>0</v>
          </cell>
          <cell r="U1665">
            <v>0</v>
          </cell>
          <cell r="V1665">
            <v>0</v>
          </cell>
          <cell r="W1665">
            <v>0</v>
          </cell>
          <cell r="Y1665">
            <v>0</v>
          </cell>
          <cell r="AA1665">
            <v>0</v>
          </cell>
          <cell r="AJ1665">
            <v>0</v>
          </cell>
          <cell r="AN1665">
            <v>0</v>
          </cell>
          <cell r="AR1665">
            <v>0</v>
          </cell>
          <cell r="AV1665">
            <v>0</v>
          </cell>
          <cell r="AZ1665">
            <v>0</v>
          </cell>
        </row>
        <row r="1666">
          <cell r="Q1666">
            <v>0</v>
          </cell>
          <cell r="S1666">
            <v>0</v>
          </cell>
          <cell r="U1666">
            <v>0</v>
          </cell>
          <cell r="V1666">
            <v>0</v>
          </cell>
          <cell r="W1666">
            <v>0</v>
          </cell>
          <cell r="Y1666">
            <v>0</v>
          </cell>
          <cell r="AA1666">
            <v>0</v>
          </cell>
          <cell r="AJ1666">
            <v>0</v>
          </cell>
          <cell r="AN1666">
            <v>0</v>
          </cell>
          <cell r="AR1666">
            <v>0</v>
          </cell>
          <cell r="AV1666">
            <v>0</v>
          </cell>
          <cell r="AZ1666">
            <v>0</v>
          </cell>
        </row>
        <row r="1667">
          <cell r="Q1667">
            <v>0</v>
          </cell>
          <cell r="S1667">
            <v>0</v>
          </cell>
          <cell r="U1667">
            <v>0</v>
          </cell>
          <cell r="V1667">
            <v>0</v>
          </cell>
          <cell r="W1667">
            <v>0</v>
          </cell>
          <cell r="Y1667">
            <v>0</v>
          </cell>
          <cell r="AA1667">
            <v>0</v>
          </cell>
          <cell r="AJ1667">
            <v>0</v>
          </cell>
          <cell r="AN1667">
            <v>0</v>
          </cell>
          <cell r="AR1667">
            <v>0</v>
          </cell>
          <cell r="AV1667">
            <v>0</v>
          </cell>
          <cell r="AZ1667">
            <v>0</v>
          </cell>
        </row>
        <row r="1668">
          <cell r="Q1668">
            <v>0</v>
          </cell>
          <cell r="S1668">
            <v>0</v>
          </cell>
          <cell r="U1668">
            <v>0</v>
          </cell>
          <cell r="V1668">
            <v>0</v>
          </cell>
          <cell r="W1668">
            <v>0</v>
          </cell>
          <cell r="Y1668">
            <v>0</v>
          </cell>
          <cell r="AA1668">
            <v>0</v>
          </cell>
          <cell r="AJ1668">
            <v>0</v>
          </cell>
          <cell r="AN1668">
            <v>0</v>
          </cell>
          <cell r="AR1668">
            <v>0</v>
          </cell>
          <cell r="AV1668">
            <v>0</v>
          </cell>
          <cell r="AZ1668">
            <v>0</v>
          </cell>
        </row>
        <row r="1669">
          <cell r="Q1669">
            <v>0</v>
          </cell>
          <cell r="S1669">
            <v>0</v>
          </cell>
          <cell r="U1669">
            <v>0</v>
          </cell>
          <cell r="V1669">
            <v>0</v>
          </cell>
          <cell r="W1669">
            <v>0</v>
          </cell>
          <cell r="Y1669">
            <v>0</v>
          </cell>
          <cell r="AA1669">
            <v>0</v>
          </cell>
          <cell r="AJ1669">
            <v>0</v>
          </cell>
          <cell r="AN1669">
            <v>0</v>
          </cell>
          <cell r="AR1669">
            <v>0</v>
          </cell>
          <cell r="AV1669">
            <v>0</v>
          </cell>
          <cell r="AZ1669">
            <v>0</v>
          </cell>
        </row>
        <row r="1670">
          <cell r="Q1670">
            <v>0</v>
          </cell>
          <cell r="S1670">
            <v>0</v>
          </cell>
          <cell r="U1670">
            <v>0</v>
          </cell>
          <cell r="V1670">
            <v>0</v>
          </cell>
          <cell r="W1670">
            <v>0</v>
          </cell>
          <cell r="Y1670">
            <v>0</v>
          </cell>
          <cell r="AA1670">
            <v>0</v>
          </cell>
          <cell r="AJ1670">
            <v>0</v>
          </cell>
          <cell r="AN1670">
            <v>0</v>
          </cell>
          <cell r="AR1670">
            <v>0</v>
          </cell>
          <cell r="AV1670">
            <v>0</v>
          </cell>
          <cell r="AZ1670">
            <v>0</v>
          </cell>
        </row>
        <row r="1671">
          <cell r="Q1671">
            <v>0</v>
          </cell>
          <cell r="S1671">
            <v>0</v>
          </cell>
          <cell r="U1671">
            <v>0</v>
          </cell>
          <cell r="V1671">
            <v>0</v>
          </cell>
          <cell r="W1671">
            <v>0</v>
          </cell>
          <cell r="Y1671">
            <v>0</v>
          </cell>
          <cell r="AA1671">
            <v>0</v>
          </cell>
          <cell r="AJ1671">
            <v>0</v>
          </cell>
          <cell r="AN1671">
            <v>0</v>
          </cell>
          <cell r="AR1671">
            <v>0</v>
          </cell>
          <cell r="AV1671">
            <v>0</v>
          </cell>
          <cell r="AZ1671">
            <v>0</v>
          </cell>
        </row>
        <row r="1672">
          <cell r="Q1672">
            <v>-5331275</v>
          </cell>
          <cell r="S1672">
            <v>-7023226.1900000004</v>
          </cell>
          <cell r="U1672">
            <v>-5367153.71</v>
          </cell>
          <cell r="V1672">
            <v>-4979877.13</v>
          </cell>
          <cell r="W1672">
            <v>-4459855.1399999997</v>
          </cell>
          <cell r="Y1672">
            <v>-3884235.47</v>
          </cell>
          <cell r="AA1672">
            <v>-3608498.53</v>
          </cell>
          <cell r="AJ1672">
            <v>-17227517.458333332</v>
          </cell>
          <cell r="AN1672">
            <v>-17043051.713750001</v>
          </cell>
          <cell r="AR1672">
            <v>-6994854.3954166668</v>
          </cell>
          <cell r="AV1672">
            <v>-5006221.6362499995</v>
          </cell>
          <cell r="AZ1672">
            <v>-4048126.0479166671</v>
          </cell>
        </row>
        <row r="1673">
          <cell r="Q1673">
            <v>0</v>
          </cell>
          <cell r="S1673">
            <v>0</v>
          </cell>
          <cell r="U1673">
            <v>0</v>
          </cell>
          <cell r="V1673">
            <v>0</v>
          </cell>
          <cell r="W1673">
            <v>0</v>
          </cell>
          <cell r="Y1673">
            <v>0</v>
          </cell>
          <cell r="AA1673">
            <v>0</v>
          </cell>
          <cell r="AJ1673">
            <v>0</v>
          </cell>
          <cell r="AN1673">
            <v>0</v>
          </cell>
          <cell r="AR1673">
            <v>0</v>
          </cell>
          <cell r="AV1673">
            <v>0</v>
          </cell>
          <cell r="AZ1673">
            <v>0</v>
          </cell>
        </row>
        <row r="1674">
          <cell r="Q1674">
            <v>-2165925</v>
          </cell>
          <cell r="S1674">
            <v>-3021165.15</v>
          </cell>
          <cell r="U1674">
            <v>-2876766.36</v>
          </cell>
          <cell r="V1674">
            <v>-3069104.86</v>
          </cell>
          <cell r="W1674">
            <v>-2530542.2799999998</v>
          </cell>
          <cell r="Y1674">
            <v>-1291171.6000000001</v>
          </cell>
          <cell r="AA1674">
            <v>-1837830.67</v>
          </cell>
          <cell r="AJ1674">
            <v>-6945527.875</v>
          </cell>
          <cell r="AN1674">
            <v>-6898498.9450000003</v>
          </cell>
          <cell r="AR1674">
            <v>-3004875.7116666674</v>
          </cell>
          <cell r="AV1674">
            <v>-2453611.6137500005</v>
          </cell>
          <cell r="AZ1674">
            <v>-1663008.1616666664</v>
          </cell>
        </row>
        <row r="1675">
          <cell r="Q1675">
            <v>0</v>
          </cell>
          <cell r="S1675">
            <v>0</v>
          </cell>
          <cell r="U1675">
            <v>0</v>
          </cell>
          <cell r="V1675">
            <v>0</v>
          </cell>
          <cell r="W1675">
            <v>0</v>
          </cell>
          <cell r="Y1675">
            <v>0</v>
          </cell>
          <cell r="AA1675">
            <v>0</v>
          </cell>
          <cell r="AJ1675">
            <v>-1317708.3333333333</v>
          </cell>
          <cell r="AN1675">
            <v>-859375</v>
          </cell>
          <cell r="AR1675">
            <v>-401041.66666666669</v>
          </cell>
          <cell r="AV1675">
            <v>0</v>
          </cell>
          <cell r="AZ1675">
            <v>0</v>
          </cell>
        </row>
        <row r="1676">
          <cell r="Q1676">
            <v>9916</v>
          </cell>
          <cell r="S1676">
            <v>9916</v>
          </cell>
          <cell r="U1676">
            <v>0</v>
          </cell>
          <cell r="V1676">
            <v>0</v>
          </cell>
          <cell r="W1676">
            <v>0</v>
          </cell>
          <cell r="Y1676">
            <v>0</v>
          </cell>
          <cell r="AA1676">
            <v>0</v>
          </cell>
          <cell r="AJ1676">
            <v>19005.666666666668</v>
          </cell>
          <cell r="AN1676">
            <v>13199.75</v>
          </cell>
          <cell r="AR1676">
            <v>2956.9583333333335</v>
          </cell>
          <cell r="AV1676">
            <v>2065.8333333333335</v>
          </cell>
          <cell r="AZ1676">
            <v>0</v>
          </cell>
        </row>
        <row r="1677">
          <cell r="Q1677">
            <v>0</v>
          </cell>
          <cell r="S1677">
            <v>0</v>
          </cell>
          <cell r="U1677">
            <v>0</v>
          </cell>
          <cell r="V1677">
            <v>0</v>
          </cell>
          <cell r="W1677">
            <v>0</v>
          </cell>
          <cell r="Y1677">
            <v>0</v>
          </cell>
          <cell r="AA1677">
            <v>0</v>
          </cell>
          <cell r="AJ1677">
            <v>0</v>
          </cell>
          <cell r="AN1677">
            <v>0</v>
          </cell>
          <cell r="AR1677">
            <v>0</v>
          </cell>
          <cell r="AV1677">
            <v>0</v>
          </cell>
          <cell r="AZ1677">
            <v>0</v>
          </cell>
        </row>
        <row r="1678">
          <cell r="Q1678">
            <v>0</v>
          </cell>
          <cell r="S1678">
            <v>0</v>
          </cell>
          <cell r="U1678">
            <v>0</v>
          </cell>
          <cell r="V1678">
            <v>0</v>
          </cell>
          <cell r="W1678">
            <v>0</v>
          </cell>
          <cell r="Y1678">
            <v>0</v>
          </cell>
          <cell r="AA1678">
            <v>0</v>
          </cell>
          <cell r="AJ1678">
            <v>0</v>
          </cell>
          <cell r="AN1678">
            <v>0</v>
          </cell>
          <cell r="AR1678">
            <v>0</v>
          </cell>
          <cell r="AV1678">
            <v>0</v>
          </cell>
          <cell r="AZ1678">
            <v>0</v>
          </cell>
        </row>
        <row r="1679">
          <cell r="Q1679">
            <v>169525</v>
          </cell>
          <cell r="S1679">
            <v>169525</v>
          </cell>
          <cell r="U1679">
            <v>0</v>
          </cell>
          <cell r="V1679">
            <v>0</v>
          </cell>
          <cell r="W1679">
            <v>0</v>
          </cell>
          <cell r="Y1679">
            <v>0</v>
          </cell>
          <cell r="AA1679">
            <v>0</v>
          </cell>
          <cell r="AJ1679">
            <v>193528.04166666666</v>
          </cell>
          <cell r="AN1679">
            <v>228845.75</v>
          </cell>
          <cell r="AR1679">
            <v>232391.16666666666</v>
          </cell>
          <cell r="AV1679">
            <v>35317.708333333336</v>
          </cell>
          <cell r="AZ1679">
            <v>0</v>
          </cell>
        </row>
        <row r="1680">
          <cell r="Q1680">
            <v>0</v>
          </cell>
          <cell r="S1680">
            <v>0</v>
          </cell>
          <cell r="U1680">
            <v>0</v>
          </cell>
          <cell r="V1680">
            <v>0</v>
          </cell>
          <cell r="W1680">
            <v>0</v>
          </cell>
          <cell r="Y1680">
            <v>0</v>
          </cell>
          <cell r="AA1680">
            <v>0</v>
          </cell>
          <cell r="AJ1680">
            <v>-2482149.4583333335</v>
          </cell>
          <cell r="AN1680">
            <v>-1618793.125</v>
          </cell>
          <cell r="AR1680">
            <v>-755436.79166666663</v>
          </cell>
          <cell r="AV1680">
            <v>0</v>
          </cell>
          <cell r="AZ1680">
            <v>0</v>
          </cell>
        </row>
        <row r="1681">
          <cell r="Q1681">
            <v>4256</v>
          </cell>
          <cell r="S1681">
            <v>4256</v>
          </cell>
          <cell r="U1681">
            <v>0</v>
          </cell>
          <cell r="V1681">
            <v>0</v>
          </cell>
          <cell r="W1681">
            <v>0</v>
          </cell>
          <cell r="Y1681">
            <v>0</v>
          </cell>
          <cell r="AA1681">
            <v>0</v>
          </cell>
          <cell r="AJ1681">
            <v>9933.5833333333339</v>
          </cell>
          <cell r="AN1681">
            <v>8360.625</v>
          </cell>
          <cell r="AR1681">
            <v>1871.2083333333333</v>
          </cell>
          <cell r="AV1681">
            <v>886.66666666666663</v>
          </cell>
          <cell r="AZ1681">
            <v>0</v>
          </cell>
        </row>
        <row r="1682">
          <cell r="Q1682">
            <v>-35980000</v>
          </cell>
          <cell r="S1682">
            <v>-35516000</v>
          </cell>
          <cell r="U1682">
            <v>-34964000</v>
          </cell>
          <cell r="V1682">
            <v>-34524000</v>
          </cell>
          <cell r="W1682">
            <v>-34084000</v>
          </cell>
          <cell r="Y1682">
            <v>-33204000</v>
          </cell>
          <cell r="AA1682">
            <v>-32324000</v>
          </cell>
          <cell r="AJ1682">
            <v>-36670041.666666664</v>
          </cell>
          <cell r="AN1682">
            <v>-36080875</v>
          </cell>
          <cell r="AR1682">
            <v>-35302541.666666664</v>
          </cell>
          <cell r="AV1682">
            <v>-33970958.333333336</v>
          </cell>
          <cell r="AZ1682">
            <v>-32322458.333333332</v>
          </cell>
        </row>
        <row r="1683">
          <cell r="Q1683">
            <v>-991187</v>
          </cell>
          <cell r="S1683">
            <v>-905187</v>
          </cell>
          <cell r="U1683">
            <v>-819187</v>
          </cell>
          <cell r="V1683">
            <v>-776187</v>
          </cell>
          <cell r="W1683">
            <v>-733187</v>
          </cell>
          <cell r="Y1683">
            <v>-647187</v>
          </cell>
          <cell r="AA1683">
            <v>-561187</v>
          </cell>
          <cell r="AJ1683">
            <v>-4455853.666666667</v>
          </cell>
          <cell r="AN1683">
            <v>-1012687</v>
          </cell>
          <cell r="AR1683">
            <v>-898020.33333333337</v>
          </cell>
          <cell r="AV1683">
            <v>-732978.66666666663</v>
          </cell>
          <cell r="AZ1683">
            <v>-560228.66666666663</v>
          </cell>
        </row>
        <row r="1684">
          <cell r="AV1684">
            <v>0</v>
          </cell>
          <cell r="AZ1684">
            <v>-10368586.075000001</v>
          </cell>
        </row>
        <row r="1685">
          <cell r="Q1685">
            <v>0</v>
          </cell>
          <cell r="S1685">
            <v>0</v>
          </cell>
          <cell r="U1685">
            <v>0</v>
          </cell>
          <cell r="V1685">
            <v>0</v>
          </cell>
          <cell r="W1685">
            <v>0</v>
          </cell>
          <cell r="Y1685">
            <v>0</v>
          </cell>
          <cell r="AA1685">
            <v>0</v>
          </cell>
          <cell r="AJ1685">
            <v>-3239.5833333333335</v>
          </cell>
          <cell r="AN1685">
            <v>-1656.25</v>
          </cell>
          <cell r="AR1685">
            <v>-72.916666666666671</v>
          </cell>
          <cell r="AV1685">
            <v>0</v>
          </cell>
          <cell r="AZ1685">
            <v>0</v>
          </cell>
        </row>
        <row r="1686">
          <cell r="Q1686">
            <v>0</v>
          </cell>
          <cell r="S1686">
            <v>0</v>
          </cell>
          <cell r="U1686">
            <v>0</v>
          </cell>
          <cell r="V1686">
            <v>0</v>
          </cell>
          <cell r="W1686">
            <v>0</v>
          </cell>
          <cell r="Y1686">
            <v>0</v>
          </cell>
          <cell r="AA1686">
            <v>0</v>
          </cell>
          <cell r="AJ1686">
            <v>-958.33333333333337</v>
          </cell>
          <cell r="AN1686">
            <v>-625</v>
          </cell>
          <cell r="AR1686">
            <v>-291.66666666666669</v>
          </cell>
          <cell r="AV1686">
            <v>0</v>
          </cell>
          <cell r="AZ1686">
            <v>0</v>
          </cell>
        </row>
        <row r="1687">
          <cell r="Q1687">
            <v>0</v>
          </cell>
          <cell r="S1687">
            <v>0</v>
          </cell>
          <cell r="U1687">
            <v>0</v>
          </cell>
          <cell r="V1687">
            <v>0</v>
          </cell>
          <cell r="W1687">
            <v>0</v>
          </cell>
          <cell r="Y1687">
            <v>0</v>
          </cell>
          <cell r="AA1687">
            <v>0</v>
          </cell>
          <cell r="AJ1687">
            <v>0</v>
          </cell>
          <cell r="AN1687">
            <v>0</v>
          </cell>
          <cell r="AR1687">
            <v>0</v>
          </cell>
          <cell r="AV1687">
            <v>0</v>
          </cell>
          <cell r="AZ1687">
            <v>0</v>
          </cell>
        </row>
        <row r="1688">
          <cell r="Q1688">
            <v>0</v>
          </cell>
          <cell r="S1688">
            <v>0</v>
          </cell>
          <cell r="U1688">
            <v>0</v>
          </cell>
          <cell r="V1688">
            <v>0</v>
          </cell>
          <cell r="W1688">
            <v>0</v>
          </cell>
          <cell r="Y1688">
            <v>0</v>
          </cell>
          <cell r="AA1688">
            <v>0</v>
          </cell>
          <cell r="AJ1688">
            <v>0</v>
          </cell>
          <cell r="AN1688">
            <v>0</v>
          </cell>
          <cell r="AR1688">
            <v>0</v>
          </cell>
          <cell r="AV1688">
            <v>0</v>
          </cell>
          <cell r="AZ1688">
            <v>0</v>
          </cell>
        </row>
        <row r="1689">
          <cell r="Q1689">
            <v>-729674</v>
          </cell>
          <cell r="S1689">
            <v>-313674</v>
          </cell>
          <cell r="U1689">
            <v>0</v>
          </cell>
          <cell r="V1689">
            <v>0</v>
          </cell>
          <cell r="W1689">
            <v>0</v>
          </cell>
          <cell r="Y1689">
            <v>0</v>
          </cell>
          <cell r="AA1689">
            <v>0</v>
          </cell>
          <cell r="AJ1689">
            <v>-1469007.3333333333</v>
          </cell>
          <cell r="AN1689">
            <v>-967937.58333333337</v>
          </cell>
          <cell r="AR1689">
            <v>-471379.58333333331</v>
          </cell>
          <cell r="AV1689">
            <v>-108821.58333333333</v>
          </cell>
          <cell r="AZ1689">
            <v>0</v>
          </cell>
        </row>
        <row r="1690">
          <cell r="Q1690">
            <v>0</v>
          </cell>
          <cell r="S1690">
            <v>0</v>
          </cell>
          <cell r="U1690">
            <v>0</v>
          </cell>
          <cell r="V1690">
            <v>0</v>
          </cell>
          <cell r="W1690">
            <v>0</v>
          </cell>
          <cell r="Y1690">
            <v>0</v>
          </cell>
          <cell r="AA1690">
            <v>0</v>
          </cell>
          <cell r="AJ1690">
            <v>-6272.1958333333341</v>
          </cell>
          <cell r="AN1690">
            <v>-4090.5625</v>
          </cell>
          <cell r="AR1690">
            <v>-1908.9291666666666</v>
          </cell>
          <cell r="AV1690">
            <v>0</v>
          </cell>
          <cell r="AZ1690">
            <v>0</v>
          </cell>
        </row>
        <row r="1691">
          <cell r="Q1691">
            <v>-27910</v>
          </cell>
          <cell r="S1691">
            <v>-27910</v>
          </cell>
          <cell r="U1691">
            <v>-26641</v>
          </cell>
          <cell r="V1691">
            <v>-26641</v>
          </cell>
          <cell r="W1691">
            <v>-25372</v>
          </cell>
          <cell r="Y1691">
            <v>-25372</v>
          </cell>
          <cell r="AA1691">
            <v>-24104</v>
          </cell>
          <cell r="AJ1691">
            <v>-30871</v>
          </cell>
          <cell r="AN1691">
            <v>-29179</v>
          </cell>
          <cell r="AR1691">
            <v>-27487</v>
          </cell>
          <cell r="AV1691">
            <v>-25795.333333333332</v>
          </cell>
          <cell r="AZ1691">
            <v>-24104</v>
          </cell>
        </row>
        <row r="1692">
          <cell r="Q1692">
            <v>0</v>
          </cell>
          <cell r="S1692">
            <v>0</v>
          </cell>
          <cell r="U1692">
            <v>0</v>
          </cell>
          <cell r="V1692">
            <v>0</v>
          </cell>
          <cell r="W1692">
            <v>0</v>
          </cell>
          <cell r="Y1692">
            <v>0</v>
          </cell>
          <cell r="AA1692">
            <v>0</v>
          </cell>
          <cell r="AJ1692">
            <v>-4543908.75</v>
          </cell>
          <cell r="AN1692">
            <v>-2963418.75</v>
          </cell>
          <cell r="AR1692">
            <v>-1382928.75</v>
          </cell>
          <cell r="AV1692">
            <v>0</v>
          </cell>
          <cell r="AZ1692">
            <v>0</v>
          </cell>
        </row>
        <row r="1693">
          <cell r="Q1693">
            <v>-89053132</v>
          </cell>
          <cell r="S1693">
            <v>-89053132</v>
          </cell>
          <cell r="U1693">
            <v>-86078132</v>
          </cell>
          <cell r="V1693">
            <v>-86078132</v>
          </cell>
          <cell r="W1693">
            <v>-84678132</v>
          </cell>
          <cell r="Y1693">
            <v>-84678132</v>
          </cell>
          <cell r="AA1693">
            <v>-81655132</v>
          </cell>
          <cell r="AJ1693">
            <v>-91816619.625</v>
          </cell>
          <cell r="AN1693">
            <v>-89090732.625</v>
          </cell>
          <cell r="AR1693">
            <v>-87096720.625</v>
          </cell>
          <cell r="AV1693">
            <v>-85162757</v>
          </cell>
          <cell r="AZ1693">
            <v>-83419257</v>
          </cell>
        </row>
        <row r="1694">
          <cell r="Q1694">
            <v>-6363954</v>
          </cell>
          <cell r="S1694">
            <v>-6363954</v>
          </cell>
          <cell r="U1694">
            <v>-6123954</v>
          </cell>
          <cell r="V1694">
            <v>-6123954</v>
          </cell>
          <cell r="W1694">
            <v>-5883954</v>
          </cell>
          <cell r="Y1694">
            <v>-5883954</v>
          </cell>
          <cell r="AA1694">
            <v>-5643954</v>
          </cell>
          <cell r="AJ1694">
            <v>-7009378.583333333</v>
          </cell>
          <cell r="AN1694">
            <v>-6716785.25</v>
          </cell>
          <cell r="AR1694">
            <v>-6391691.916666667</v>
          </cell>
          <cell r="AV1694">
            <v>-5952579</v>
          </cell>
          <cell r="AZ1694">
            <v>-5550329</v>
          </cell>
        </row>
        <row r="1695">
          <cell r="Q1695">
            <v>0</v>
          </cell>
          <cell r="S1695">
            <v>0</v>
          </cell>
          <cell r="U1695">
            <v>0</v>
          </cell>
          <cell r="V1695">
            <v>0</v>
          </cell>
          <cell r="W1695">
            <v>0</v>
          </cell>
          <cell r="Y1695">
            <v>0</v>
          </cell>
          <cell r="AA1695">
            <v>0</v>
          </cell>
          <cell r="AJ1695">
            <v>0</v>
          </cell>
          <cell r="AN1695">
            <v>0</v>
          </cell>
          <cell r="AR1695">
            <v>0</v>
          </cell>
          <cell r="AV1695">
            <v>0</v>
          </cell>
          <cell r="AZ1695">
            <v>0</v>
          </cell>
        </row>
        <row r="1696">
          <cell r="Q1696">
            <v>0</v>
          </cell>
          <cell r="S1696">
            <v>0</v>
          </cell>
          <cell r="U1696">
            <v>0</v>
          </cell>
          <cell r="V1696">
            <v>0</v>
          </cell>
          <cell r="W1696">
            <v>0</v>
          </cell>
          <cell r="Y1696">
            <v>0</v>
          </cell>
          <cell r="AA1696">
            <v>0</v>
          </cell>
          <cell r="AJ1696">
            <v>0</v>
          </cell>
          <cell r="AN1696">
            <v>0</v>
          </cell>
          <cell r="AR1696">
            <v>0</v>
          </cell>
          <cell r="AV1696">
            <v>0</v>
          </cell>
          <cell r="AZ1696">
            <v>0</v>
          </cell>
        </row>
        <row r="1697">
          <cell r="Q1697">
            <v>0</v>
          </cell>
          <cell r="S1697">
            <v>0</v>
          </cell>
          <cell r="U1697">
            <v>0</v>
          </cell>
          <cell r="V1697">
            <v>0</v>
          </cell>
          <cell r="W1697">
            <v>0</v>
          </cell>
          <cell r="Y1697">
            <v>0</v>
          </cell>
          <cell r="AA1697">
            <v>0</v>
          </cell>
          <cell r="AJ1697">
            <v>0</v>
          </cell>
          <cell r="AN1697">
            <v>0</v>
          </cell>
          <cell r="AR1697">
            <v>0</v>
          </cell>
          <cell r="AV1697">
            <v>0</v>
          </cell>
          <cell r="AZ1697">
            <v>0</v>
          </cell>
        </row>
        <row r="1698">
          <cell r="Q1698">
            <v>-9573084</v>
          </cell>
          <cell r="S1698">
            <v>-9116084</v>
          </cell>
          <cell r="U1698">
            <v>-8844084</v>
          </cell>
          <cell r="V1698">
            <v>-8758084</v>
          </cell>
          <cell r="W1698">
            <v>-8626084</v>
          </cell>
          <cell r="Y1698">
            <v>-8676084</v>
          </cell>
          <cell r="AA1698">
            <v>-8748084</v>
          </cell>
          <cell r="AJ1698">
            <v>-10025292.916666666</v>
          </cell>
          <cell r="AN1698">
            <v>-9645761.916666666</v>
          </cell>
          <cell r="AR1698">
            <v>-9229605.916666666</v>
          </cell>
          <cell r="AV1698">
            <v>-8833658.25</v>
          </cell>
          <cell r="AZ1698">
            <v>-8604877.25</v>
          </cell>
        </row>
        <row r="1699">
          <cell r="Q1699">
            <v>0</v>
          </cell>
          <cell r="S1699">
            <v>0</v>
          </cell>
          <cell r="U1699">
            <v>0</v>
          </cell>
          <cell r="V1699">
            <v>0</v>
          </cell>
          <cell r="W1699">
            <v>0</v>
          </cell>
          <cell r="Y1699">
            <v>0</v>
          </cell>
          <cell r="AA1699">
            <v>0</v>
          </cell>
          <cell r="AJ1699">
            <v>0</v>
          </cell>
          <cell r="AN1699">
            <v>0</v>
          </cell>
          <cell r="AR1699">
            <v>0</v>
          </cell>
          <cell r="AV1699">
            <v>0</v>
          </cell>
          <cell r="AZ1699">
            <v>0</v>
          </cell>
        </row>
        <row r="1700">
          <cell r="Q1700">
            <v>-5956000</v>
          </cell>
          <cell r="S1700">
            <v>-5632000</v>
          </cell>
          <cell r="U1700">
            <v>-5308000</v>
          </cell>
          <cell r="V1700">
            <v>-5146000</v>
          </cell>
          <cell r="W1700">
            <v>-4984000</v>
          </cell>
          <cell r="Y1700">
            <v>-4660000</v>
          </cell>
          <cell r="AA1700">
            <v>-4336000</v>
          </cell>
          <cell r="AJ1700">
            <v>-6807666.666666667</v>
          </cell>
          <cell r="AN1700">
            <v>-6233000</v>
          </cell>
          <cell r="AR1700">
            <v>-5629000</v>
          </cell>
          <cell r="AV1700">
            <v>-4984041.666666667</v>
          </cell>
          <cell r="AZ1700">
            <v>-4320375</v>
          </cell>
        </row>
        <row r="1701">
          <cell r="Q1701">
            <v>0</v>
          </cell>
          <cell r="S1701">
            <v>0</v>
          </cell>
          <cell r="U1701">
            <v>0</v>
          </cell>
          <cell r="V1701">
            <v>0</v>
          </cell>
          <cell r="W1701">
            <v>0</v>
          </cell>
          <cell r="Y1701">
            <v>0</v>
          </cell>
          <cell r="AA1701">
            <v>0</v>
          </cell>
          <cell r="AJ1701">
            <v>0</v>
          </cell>
          <cell r="AN1701">
            <v>0</v>
          </cell>
          <cell r="AR1701">
            <v>0</v>
          </cell>
          <cell r="AV1701">
            <v>0</v>
          </cell>
          <cell r="AZ1701">
            <v>0</v>
          </cell>
        </row>
        <row r="1702">
          <cell r="Q1702">
            <v>0</v>
          </cell>
          <cell r="S1702">
            <v>0</v>
          </cell>
          <cell r="U1702">
            <v>0</v>
          </cell>
          <cell r="V1702">
            <v>0</v>
          </cell>
          <cell r="W1702">
            <v>0</v>
          </cell>
          <cell r="Y1702">
            <v>0</v>
          </cell>
          <cell r="AA1702">
            <v>0</v>
          </cell>
          <cell r="AJ1702">
            <v>-112333.33333333333</v>
          </cell>
          <cell r="AN1702">
            <v>-53958.333333333336</v>
          </cell>
          <cell r="AR1702">
            <v>-23250</v>
          </cell>
          <cell r="AV1702">
            <v>0</v>
          </cell>
          <cell r="AZ1702">
            <v>0</v>
          </cell>
        </row>
        <row r="1703">
          <cell r="Q1703">
            <v>0</v>
          </cell>
          <cell r="S1703">
            <v>0</v>
          </cell>
          <cell r="U1703">
            <v>0</v>
          </cell>
          <cell r="V1703">
            <v>0</v>
          </cell>
          <cell r="W1703">
            <v>0</v>
          </cell>
          <cell r="Y1703">
            <v>0</v>
          </cell>
          <cell r="AA1703">
            <v>0</v>
          </cell>
          <cell r="AJ1703">
            <v>0</v>
          </cell>
          <cell r="AN1703">
            <v>0</v>
          </cell>
          <cell r="AR1703">
            <v>0</v>
          </cell>
          <cell r="AV1703">
            <v>0</v>
          </cell>
          <cell r="AZ1703">
            <v>0</v>
          </cell>
        </row>
        <row r="1704">
          <cell r="Q1704">
            <v>-3844000</v>
          </cell>
          <cell r="S1704">
            <v>-3612000</v>
          </cell>
          <cell r="U1704">
            <v>-3390000</v>
          </cell>
          <cell r="V1704">
            <v>-3282000</v>
          </cell>
          <cell r="W1704">
            <v>-3176000</v>
          </cell>
          <cell r="Y1704">
            <v>-2974000</v>
          </cell>
          <cell r="AA1704">
            <v>-2780000</v>
          </cell>
          <cell r="AJ1704">
            <v>-4594416.666666667</v>
          </cell>
          <cell r="AN1704">
            <v>-4096250</v>
          </cell>
          <cell r="AR1704">
            <v>-3625750</v>
          </cell>
          <cell r="AV1704">
            <v>-3190250</v>
          </cell>
          <cell r="AZ1704">
            <v>-2788708.3333333335</v>
          </cell>
        </row>
        <row r="1705">
          <cell r="Q1705">
            <v>0</v>
          </cell>
          <cell r="S1705">
            <v>0</v>
          </cell>
          <cell r="U1705">
            <v>0</v>
          </cell>
          <cell r="V1705">
            <v>0</v>
          </cell>
          <cell r="W1705">
            <v>0</v>
          </cell>
          <cell r="Y1705">
            <v>0</v>
          </cell>
          <cell r="AA1705">
            <v>0</v>
          </cell>
          <cell r="AJ1705">
            <v>0</v>
          </cell>
          <cell r="AN1705">
            <v>0</v>
          </cell>
          <cell r="AR1705">
            <v>0</v>
          </cell>
          <cell r="AV1705">
            <v>0</v>
          </cell>
          <cell r="AZ1705">
            <v>0</v>
          </cell>
        </row>
        <row r="1706">
          <cell r="Q1706">
            <v>-996538</v>
          </cell>
          <cell r="S1706">
            <v>-1082538</v>
          </cell>
          <cell r="U1706">
            <v>-1173538</v>
          </cell>
          <cell r="V1706">
            <v>-1225538</v>
          </cell>
          <cell r="W1706">
            <v>-1253538</v>
          </cell>
          <cell r="Y1706">
            <v>-1331538</v>
          </cell>
          <cell r="AA1706">
            <v>-1412538</v>
          </cell>
          <cell r="AJ1706">
            <v>-821871.33333333337</v>
          </cell>
          <cell r="AN1706">
            <v>-947913</v>
          </cell>
          <cell r="AR1706">
            <v>-1093746.3333333333</v>
          </cell>
          <cell r="AV1706">
            <v>-1250579.6666666667</v>
          </cell>
          <cell r="AZ1706">
            <v>-1410163</v>
          </cell>
        </row>
        <row r="1707">
          <cell r="Q1707">
            <v>-6591615</v>
          </cell>
          <cell r="S1707">
            <v>-6550159</v>
          </cell>
          <cell r="U1707">
            <v>-6508703</v>
          </cell>
          <cell r="V1707">
            <v>-6487975</v>
          </cell>
          <cell r="W1707">
            <v>-6467247</v>
          </cell>
          <cell r="Y1707">
            <v>-6425791</v>
          </cell>
          <cell r="AA1707">
            <v>-6384335</v>
          </cell>
          <cell r="AJ1707">
            <v>-6715983</v>
          </cell>
          <cell r="AN1707">
            <v>-6633071</v>
          </cell>
          <cell r="AR1707">
            <v>-6550159</v>
          </cell>
          <cell r="AV1707">
            <v>-6467247</v>
          </cell>
          <cell r="AZ1707">
            <v>-6384335</v>
          </cell>
        </row>
        <row r="1708">
          <cell r="Q1708">
            <v>-631000</v>
          </cell>
          <cell r="S1708">
            <v>-631000</v>
          </cell>
          <cell r="U1708">
            <v>-631000</v>
          </cell>
          <cell r="V1708">
            <v>-608000</v>
          </cell>
          <cell r="W1708">
            <v>-481000</v>
          </cell>
          <cell r="Y1708">
            <v>-291000</v>
          </cell>
          <cell r="AA1708">
            <v>-409000</v>
          </cell>
          <cell r="AJ1708">
            <v>-199583.33333333334</v>
          </cell>
          <cell r="AN1708">
            <v>-199583.33333333334</v>
          </cell>
          <cell r="AR1708">
            <v>-456416.66666666669</v>
          </cell>
          <cell r="AV1708">
            <v>-581375</v>
          </cell>
          <cell r="AZ1708">
            <v>-1575375</v>
          </cell>
        </row>
        <row r="1709">
          <cell r="Q1709">
            <v>0</v>
          </cell>
          <cell r="S1709">
            <v>0</v>
          </cell>
          <cell r="U1709">
            <v>0</v>
          </cell>
          <cell r="V1709">
            <v>0</v>
          </cell>
          <cell r="W1709">
            <v>0</v>
          </cell>
          <cell r="Y1709">
            <v>0</v>
          </cell>
          <cell r="AA1709">
            <v>0</v>
          </cell>
          <cell r="AJ1709">
            <v>0</v>
          </cell>
          <cell r="AN1709">
            <v>0</v>
          </cell>
          <cell r="AR1709">
            <v>0</v>
          </cell>
          <cell r="AV1709">
            <v>0</v>
          </cell>
          <cell r="AZ1709">
            <v>0</v>
          </cell>
        </row>
        <row r="1710">
          <cell r="Q1710">
            <v>-4828633</v>
          </cell>
          <cell r="S1710">
            <v>-4828633</v>
          </cell>
          <cell r="U1710">
            <v>-4828633</v>
          </cell>
          <cell r="V1710">
            <v>-4828633</v>
          </cell>
          <cell r="W1710">
            <v>-4828633</v>
          </cell>
          <cell r="Y1710">
            <v>-4828633</v>
          </cell>
          <cell r="AA1710">
            <v>-4828633</v>
          </cell>
          <cell r="AJ1710">
            <v>-4825184.625</v>
          </cell>
          <cell r="AN1710">
            <v>-4829770.625</v>
          </cell>
          <cell r="AR1710">
            <v>-4830064.958333333</v>
          </cell>
          <cell r="AV1710">
            <v>-4828633</v>
          </cell>
          <cell r="AZ1710">
            <v>-4828633</v>
          </cell>
        </row>
        <row r="1711">
          <cell r="Q1711">
            <v>-3584000</v>
          </cell>
          <cell r="S1711">
            <v>-3374000</v>
          </cell>
          <cell r="U1711">
            <v>-3164000</v>
          </cell>
          <cell r="V1711">
            <v>-3059000</v>
          </cell>
          <cell r="W1711">
            <v>-2954000</v>
          </cell>
          <cell r="Y1711">
            <v>-2744000</v>
          </cell>
          <cell r="AA1711">
            <v>-2534000</v>
          </cell>
          <cell r="AJ1711">
            <v>-3777458.3333333335</v>
          </cell>
          <cell r="AN1711">
            <v>-3637125</v>
          </cell>
          <cell r="AR1711">
            <v>-3356791.6666666665</v>
          </cell>
          <cell r="AV1711">
            <v>-2953791.6666666665</v>
          </cell>
          <cell r="AZ1711">
            <v>-2532125</v>
          </cell>
        </row>
        <row r="1712">
          <cell r="Q1712">
            <v>-544000</v>
          </cell>
          <cell r="S1712">
            <v>-512000</v>
          </cell>
          <cell r="U1712">
            <v>-480000</v>
          </cell>
          <cell r="V1712">
            <v>-464000</v>
          </cell>
          <cell r="W1712">
            <v>-448000</v>
          </cell>
          <cell r="Y1712">
            <v>-416000</v>
          </cell>
          <cell r="AA1712">
            <v>-384000</v>
          </cell>
          <cell r="AJ1712">
            <v>-427833.33333333331</v>
          </cell>
          <cell r="AN1712">
            <v>-499833.33333333331</v>
          </cell>
          <cell r="AR1712">
            <v>-503833.33333333331</v>
          </cell>
          <cell r="AV1712">
            <v>-449333.33333333331</v>
          </cell>
          <cell r="AZ1712">
            <v>-384000</v>
          </cell>
        </row>
        <row r="1713">
          <cell r="Q1713">
            <v>-9042017</v>
          </cell>
          <cell r="S1713">
            <v>-9601017</v>
          </cell>
          <cell r="U1713">
            <v>-10161017</v>
          </cell>
          <cell r="V1713">
            <v>-10441017</v>
          </cell>
          <cell r="W1713">
            <v>-10721017</v>
          </cell>
          <cell r="Y1713">
            <v>-11281017</v>
          </cell>
          <cell r="AA1713">
            <v>-11836017</v>
          </cell>
          <cell r="AJ1713">
            <v>-2684504.9583333335</v>
          </cell>
          <cell r="AN1713">
            <v>-5885135.625</v>
          </cell>
          <cell r="AR1713">
            <v>-9364807.958333334</v>
          </cell>
          <cell r="AV1713">
            <v>-10719683.666666666</v>
          </cell>
          <cell r="AZ1713">
            <v>-11836225.333333334</v>
          </cell>
        </row>
        <row r="1714">
          <cell r="Q1714">
            <v>-813000</v>
          </cell>
          <cell r="S1714">
            <v>0</v>
          </cell>
          <cell r="U1714">
            <v>0</v>
          </cell>
          <cell r="V1714">
            <v>0</v>
          </cell>
          <cell r="W1714">
            <v>0</v>
          </cell>
          <cell r="Y1714">
            <v>0</v>
          </cell>
          <cell r="AA1714">
            <v>0</v>
          </cell>
          <cell r="AJ1714">
            <v>-33875</v>
          </cell>
          <cell r="AN1714">
            <v>-281083.33333333331</v>
          </cell>
          <cell r="AR1714">
            <v>-281083.33333333331</v>
          </cell>
          <cell r="AV1714">
            <v>-247208.33333333334</v>
          </cell>
          <cell r="AZ1714">
            <v>0</v>
          </cell>
        </row>
        <row r="1715">
          <cell r="Q1715">
            <v>-253000</v>
          </cell>
          <cell r="S1715">
            <v>-877000</v>
          </cell>
          <cell r="U1715">
            <v>917000</v>
          </cell>
          <cell r="V1715">
            <v>746000</v>
          </cell>
          <cell r="W1715">
            <v>-131000</v>
          </cell>
          <cell r="Y1715">
            <v>-1184000</v>
          </cell>
          <cell r="AA1715">
            <v>-3074000</v>
          </cell>
          <cell r="AJ1715">
            <v>-10541.666666666666</v>
          </cell>
          <cell r="AN1715">
            <v>40958.333333333336</v>
          </cell>
          <cell r="AR1715">
            <v>57166.666666666664</v>
          </cell>
          <cell r="AV1715">
            <v>-994000</v>
          </cell>
          <cell r="AZ1715">
            <v>-3295000</v>
          </cell>
        </row>
        <row r="1716">
          <cell r="Q1716">
            <v>-499000</v>
          </cell>
          <cell r="S1716">
            <v>-607000</v>
          </cell>
          <cell r="U1716">
            <v>-726000</v>
          </cell>
          <cell r="V1716">
            <v>-726000</v>
          </cell>
          <cell r="W1716">
            <v>-726000</v>
          </cell>
          <cell r="Y1716">
            <v>-724000</v>
          </cell>
          <cell r="AA1716">
            <v>-724000</v>
          </cell>
          <cell r="AJ1716">
            <v>-20791.666666666668</v>
          </cell>
          <cell r="AN1716">
            <v>-233500</v>
          </cell>
          <cell r="AR1716">
            <v>-475250</v>
          </cell>
          <cell r="AV1716">
            <v>-696541.66666666663</v>
          </cell>
          <cell r="AZ1716">
            <v>-727166.66666666663</v>
          </cell>
        </row>
        <row r="1717">
          <cell r="S1717">
            <v>280000</v>
          </cell>
          <cell r="U1717">
            <v>688000</v>
          </cell>
          <cell r="V1717">
            <v>519000</v>
          </cell>
          <cell r="W1717">
            <v>439000</v>
          </cell>
          <cell r="Y1717">
            <v>1697000</v>
          </cell>
          <cell r="AA1717">
            <v>3527000</v>
          </cell>
          <cell r="AJ1717">
            <v>0</v>
          </cell>
          <cell r="AN1717">
            <v>113416.66666666667</v>
          </cell>
          <cell r="AR1717">
            <v>352041.66666666669</v>
          </cell>
          <cell r="AV1717">
            <v>1471666.6666666667</v>
          </cell>
          <cell r="AZ1717">
            <v>2420000</v>
          </cell>
        </row>
        <row r="1718">
          <cell r="S1718">
            <v>-3332000</v>
          </cell>
          <cell r="U1718">
            <v>-5721000</v>
          </cell>
          <cell r="V1718">
            <v>-6874000</v>
          </cell>
          <cell r="W1718">
            <v>-8198000</v>
          </cell>
          <cell r="Y1718">
            <v>-10652000</v>
          </cell>
          <cell r="AA1718">
            <v>-13253000</v>
          </cell>
          <cell r="AJ1718">
            <v>0</v>
          </cell>
          <cell r="AN1718">
            <v>-898125</v>
          </cell>
          <cell r="AR1718">
            <v>-3621333.3333333335</v>
          </cell>
          <cell r="AV1718">
            <v>-8032791.666666667</v>
          </cell>
          <cell r="AZ1718">
            <v>-12343208.333333334</v>
          </cell>
        </row>
        <row r="1719">
          <cell r="U1719">
            <v>-7000</v>
          </cell>
          <cell r="V1719">
            <v>0</v>
          </cell>
          <cell r="W1719">
            <v>0</v>
          </cell>
          <cell r="Y1719">
            <v>0</v>
          </cell>
          <cell r="AA1719">
            <v>0</v>
          </cell>
          <cell r="AJ1719">
            <v>0</v>
          </cell>
          <cell r="AN1719">
            <v>-875</v>
          </cell>
          <cell r="AR1719">
            <v>-1166.6666666666667</v>
          </cell>
          <cell r="AV1719">
            <v>-1166.6666666666667</v>
          </cell>
          <cell r="AZ1719">
            <v>-291.66666666666669</v>
          </cell>
        </row>
        <row r="1720">
          <cell r="AR1720">
            <v>0</v>
          </cell>
          <cell r="AV1720">
            <v>7000</v>
          </cell>
          <cell r="AZ1720">
            <v>86416.666666666672</v>
          </cell>
        </row>
        <row r="1721">
          <cell r="AR1721">
            <v>0</v>
          </cell>
          <cell r="AV1721">
            <v>-68625</v>
          </cell>
          <cell r="AZ1721">
            <v>-495750</v>
          </cell>
        </row>
        <row r="1722">
          <cell r="AV1722">
            <v>-464916.66666666669</v>
          </cell>
          <cell r="AZ1722">
            <v>-4272583.333333333</v>
          </cell>
        </row>
        <row r="1723">
          <cell r="AV1723">
            <v>0</v>
          </cell>
          <cell r="AZ1723">
            <v>-625250</v>
          </cell>
        </row>
        <row r="1724">
          <cell r="AV1724">
            <v>0</v>
          </cell>
          <cell r="AZ1724">
            <v>-66708.333333333328</v>
          </cell>
        </row>
        <row r="1725">
          <cell r="Q1725">
            <v>-8967750072.1799965</v>
          </cell>
          <cell r="S1725">
            <v>-8796799245.0899925</v>
          </cell>
          <cell r="U1725">
            <v>-8544073521.8699989</v>
          </cell>
          <cell r="V1725">
            <v>-8443211198.159997</v>
          </cell>
          <cell r="W1725">
            <v>-8402764384.1999931</v>
          </cell>
          <cell r="Y1725">
            <v>-8586482260.5900021</v>
          </cell>
          <cell r="AA1725">
            <v>-8619310602.7900009</v>
          </cell>
          <cell r="AJ1725">
            <v>-7962404785.0204105</v>
          </cell>
          <cell r="AN1725">
            <v>-8288180862.1062536</v>
          </cell>
          <cell r="AR1725">
            <v>-8498242242.4287558</v>
          </cell>
          <cell r="AV1725">
            <v>-8671515549.4954147</v>
          </cell>
          <cell r="AZ1725">
            <v>-8673305475.4054165</v>
          </cell>
        </row>
        <row r="1726">
          <cell r="Q1726">
            <v>0</v>
          </cell>
          <cell r="S1726">
            <v>9.5367431640625E-6</v>
          </cell>
          <cell r="U1726">
            <v>8.58306884765625E-6</v>
          </cell>
          <cell r="V1726">
            <v>0</v>
          </cell>
          <cell r="W1726">
            <v>0</v>
          </cell>
          <cell r="Y1726">
            <v>0</v>
          </cell>
          <cell r="AA1726">
            <v>0</v>
          </cell>
          <cell r="AJ1726">
            <v>1.5894571940104167E-6</v>
          </cell>
          <cell r="AR1726">
            <v>2.5033950805664063E-6</v>
          </cell>
          <cell r="AV1726">
            <v>2.1457672119140625E-6</v>
          </cell>
          <cell r="AZ1726">
            <v>9.9341074625651049E-7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efreshError="1">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efreshError="1">
        <row r="222">
          <cell r="AJ222">
            <v>35430</v>
          </cell>
        </row>
      </sheetData>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Billed Therms Trueup"/>
      <sheetName val="Degree Days Trueup"/>
      <sheetName val="Prior Month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B2" t="str">
            <v>Unbilled</v>
          </cell>
        </row>
        <row r="3">
          <cell r="C3" t="str">
            <v>$'s</v>
          </cell>
          <cell r="E3" t="str">
            <v>$ Mix</v>
          </cell>
          <cell r="G3" t="str">
            <v>Therms</v>
          </cell>
          <cell r="I3" t="str">
            <v>Therms Mix</v>
          </cell>
          <cell r="K3" t="str">
            <v>$/Therm</v>
          </cell>
          <cell r="N3" t="str">
            <v>Dollars attributable to Mix Variance</v>
          </cell>
        </row>
        <row r="4">
          <cell r="B4">
            <v>36121393</v>
          </cell>
          <cell r="C4">
            <v>40663</v>
          </cell>
          <cell r="D4">
            <v>41029</v>
          </cell>
          <cell r="E4">
            <v>40663</v>
          </cell>
          <cell r="F4">
            <v>41029</v>
          </cell>
          <cell r="G4">
            <v>40663</v>
          </cell>
          <cell r="H4">
            <v>41029</v>
          </cell>
          <cell r="I4">
            <v>40663</v>
          </cell>
          <cell r="J4">
            <v>41029</v>
          </cell>
          <cell r="K4">
            <v>40663</v>
          </cell>
          <cell r="L4">
            <v>41029</v>
          </cell>
          <cell r="M4" t="str">
            <v xml:space="preserve"> $ % increase</v>
          </cell>
        </row>
        <row r="5">
          <cell r="B5" t="str">
            <v>Firm w/o cust chg</v>
          </cell>
          <cell r="C5">
            <v>27167771</v>
          </cell>
          <cell r="D5">
            <v>20189111</v>
          </cell>
          <cell r="G5" t="str">
            <v>*Prior*</v>
          </cell>
          <cell r="K5">
            <v>1.1080000000000001</v>
          </cell>
          <cell r="L5">
            <v>1.0629999999999999</v>
          </cell>
          <cell r="M5">
            <v>-4.1000000000000002E-2</v>
          </cell>
        </row>
        <row r="6">
          <cell r="B6" t="str">
            <v>Firm</v>
          </cell>
          <cell r="C6">
            <v>31710847</v>
          </cell>
          <cell r="D6">
            <v>25174490</v>
          </cell>
          <cell r="E6">
            <v>0.84</v>
          </cell>
          <cell r="F6">
            <v>0.91</v>
          </cell>
          <cell r="G6">
            <v>24512169</v>
          </cell>
          <cell r="H6">
            <v>18986747</v>
          </cell>
          <cell r="I6">
            <v>0.49</v>
          </cell>
          <cell r="J6">
            <v>0.48</v>
          </cell>
          <cell r="K6">
            <v>1.294</v>
          </cell>
          <cell r="L6">
            <v>1.3260000000000001</v>
          </cell>
          <cell r="M6">
            <v>2.5000000000000001E-2</v>
          </cell>
        </row>
        <row r="7">
          <cell r="B7" t="str">
            <v>Interruptible</v>
          </cell>
          <cell r="C7">
            <v>4410546</v>
          </cell>
          <cell r="D7">
            <v>1255448</v>
          </cell>
          <cell r="E7">
            <v>0.12</v>
          </cell>
          <cell r="F7">
            <v>0.05</v>
          </cell>
          <cell r="G7">
            <v>5519133</v>
          </cell>
          <cell r="H7">
            <v>1704659</v>
          </cell>
          <cell r="I7">
            <v>0.11</v>
          </cell>
          <cell r="J7">
            <v>0.04</v>
          </cell>
          <cell r="K7">
            <v>0.79900000000000004</v>
          </cell>
          <cell r="L7">
            <v>0.73599999999999999</v>
          </cell>
          <cell r="M7">
            <v>-7.9000000000000001E-2</v>
          </cell>
        </row>
        <row r="8">
          <cell r="B8" t="str">
            <v>Transportation</v>
          </cell>
          <cell r="C8">
            <v>1272163</v>
          </cell>
          <cell r="D8">
            <v>1283681</v>
          </cell>
          <cell r="E8">
            <v>0.03</v>
          </cell>
          <cell r="F8">
            <v>0.05</v>
          </cell>
          <cell r="G8">
            <v>19626786</v>
          </cell>
          <cell r="H8">
            <v>19026867</v>
          </cell>
          <cell r="I8">
            <v>0.4</v>
          </cell>
          <cell r="J8">
            <v>0.48</v>
          </cell>
          <cell r="K8">
            <v>6.5000000000000002E-2</v>
          </cell>
          <cell r="L8">
            <v>6.7000000000000004E-2</v>
          </cell>
          <cell r="M8">
            <v>3.1E-2</v>
          </cell>
        </row>
        <row r="9">
          <cell r="C9">
            <v>37393556</v>
          </cell>
          <cell r="D9">
            <v>27713619</v>
          </cell>
          <cell r="E9">
            <v>1</v>
          </cell>
          <cell r="F9">
            <v>1</v>
          </cell>
          <cell r="G9">
            <v>49658088</v>
          </cell>
          <cell r="H9">
            <v>39718273</v>
          </cell>
          <cell r="I9">
            <v>1</v>
          </cell>
          <cell r="J9">
            <v>1</v>
          </cell>
        </row>
        <row r="10">
          <cell r="B10" t="str">
            <v>Overall</v>
          </cell>
          <cell r="K10">
            <v>0.753</v>
          </cell>
          <cell r="L10">
            <v>0.69799999999999995</v>
          </cell>
          <cell r="M10">
            <v>-7.2999999999999995E-2</v>
          </cell>
        </row>
        <row r="12">
          <cell r="B12" t="str">
            <v>Billed</v>
          </cell>
        </row>
        <row r="13">
          <cell r="C13" t="str">
            <v>$'s</v>
          </cell>
          <cell r="E13" t="str">
            <v>$ Mix</v>
          </cell>
          <cell r="G13" t="str">
            <v>Therms</v>
          </cell>
          <cell r="I13" t="str">
            <v>Therms Mix</v>
          </cell>
          <cell r="K13" t="str">
            <v>$/Therm</v>
          </cell>
        </row>
        <row r="14">
          <cell r="C14">
            <v>40663</v>
          </cell>
          <cell r="D14">
            <v>41029</v>
          </cell>
          <cell r="E14">
            <v>40663</v>
          </cell>
          <cell r="F14">
            <v>41029</v>
          </cell>
          <cell r="G14">
            <v>40663</v>
          </cell>
          <cell r="H14">
            <v>41029</v>
          </cell>
          <cell r="I14">
            <v>40663</v>
          </cell>
          <cell r="J14">
            <v>41029</v>
          </cell>
          <cell r="K14">
            <v>40663</v>
          </cell>
          <cell r="L14">
            <v>41029</v>
          </cell>
          <cell r="M14" t="str">
            <v xml:space="preserve"> $ % increase</v>
          </cell>
        </row>
        <row r="16">
          <cell r="B16" t="str">
            <v>Firm</v>
          </cell>
          <cell r="C16">
            <v>108082379</v>
          </cell>
          <cell r="D16">
            <v>98579996</v>
          </cell>
          <cell r="E16">
            <v>0.95</v>
          </cell>
          <cell r="F16">
            <v>0.95</v>
          </cell>
          <cell r="G16">
            <v>79428477</v>
          </cell>
          <cell r="H16">
            <v>83919067</v>
          </cell>
          <cell r="I16">
            <v>0.77</v>
          </cell>
          <cell r="J16">
            <v>0.75</v>
          </cell>
          <cell r="K16">
            <v>1.361</v>
          </cell>
          <cell r="L16">
            <v>1.175</v>
          </cell>
          <cell r="M16">
            <v>-0.13700000000000001</v>
          </cell>
        </row>
        <row r="17">
          <cell r="B17" t="str">
            <v>Interruptible</v>
          </cell>
          <cell r="C17">
            <v>4341568</v>
          </cell>
          <cell r="D17">
            <v>3861105</v>
          </cell>
          <cell r="E17">
            <v>0.04</v>
          </cell>
          <cell r="F17">
            <v>0.04</v>
          </cell>
          <cell r="G17">
            <v>5343387</v>
          </cell>
          <cell r="H17">
            <v>5233698</v>
          </cell>
          <cell r="I17">
            <v>0.05</v>
          </cell>
          <cell r="J17">
            <v>0.05</v>
          </cell>
          <cell r="K17">
            <v>0.81299999999999994</v>
          </cell>
          <cell r="L17">
            <v>0.73799999999999999</v>
          </cell>
          <cell r="M17">
            <v>-9.1999999999999998E-2</v>
          </cell>
        </row>
        <row r="18">
          <cell r="B18" t="str">
            <v>Transportation</v>
          </cell>
          <cell r="C18">
            <v>1303909</v>
          </cell>
          <cell r="D18">
            <v>1460246</v>
          </cell>
          <cell r="E18">
            <v>0.01</v>
          </cell>
          <cell r="F18">
            <v>0.01</v>
          </cell>
          <cell r="G18">
            <v>18622088</v>
          </cell>
          <cell r="H18">
            <v>22705842</v>
          </cell>
          <cell r="I18">
            <v>0.18</v>
          </cell>
          <cell r="J18">
            <v>0.2</v>
          </cell>
          <cell r="K18">
            <v>7.0000000000000007E-2</v>
          </cell>
          <cell r="L18">
            <v>6.4000000000000001E-2</v>
          </cell>
          <cell r="M18">
            <v>-8.5999999999999993E-2</v>
          </cell>
        </row>
        <row r="19">
          <cell r="C19">
            <v>113727856</v>
          </cell>
          <cell r="D19">
            <v>103901347</v>
          </cell>
          <cell r="E19">
            <v>1</v>
          </cell>
          <cell r="F19">
            <v>1</v>
          </cell>
          <cell r="G19">
            <v>103393952</v>
          </cell>
          <cell r="H19">
            <v>111858607</v>
          </cell>
          <cell r="I19">
            <v>1</v>
          </cell>
          <cell r="J19">
            <v>1</v>
          </cell>
        </row>
        <row r="20">
          <cell r="B20" t="str">
            <v>Overall</v>
          </cell>
          <cell r="K20">
            <v>1.1000000000000001</v>
          </cell>
          <cell r="L20">
            <v>0.92900000000000005</v>
          </cell>
          <cell r="M20">
            <v>-0.155</v>
          </cell>
        </row>
        <row r="23">
          <cell r="C23">
            <v>40663</v>
          </cell>
          <cell r="G23">
            <v>40663</v>
          </cell>
          <cell r="H23">
            <v>41029</v>
          </cell>
          <cell r="I23" t="str">
            <v>*Current*</v>
          </cell>
          <cell r="K23" t="str">
            <v>*Rate*</v>
          </cell>
        </row>
        <row r="24">
          <cell r="B24" t="str">
            <v>Unbilled Mix Variance</v>
          </cell>
          <cell r="H24">
            <v>0.48</v>
          </cell>
          <cell r="I24">
            <v>23835882</v>
          </cell>
          <cell r="K24">
            <v>1.294</v>
          </cell>
          <cell r="L24">
            <v>30843631</v>
          </cell>
        </row>
        <row r="25">
          <cell r="H25">
            <v>0.04</v>
          </cell>
          <cell r="I25">
            <v>1986324</v>
          </cell>
          <cell r="K25">
            <v>0.79900000000000004</v>
          </cell>
          <cell r="L25">
            <v>1587073</v>
          </cell>
        </row>
        <row r="26">
          <cell r="H26">
            <v>0.48</v>
          </cell>
          <cell r="I26">
            <v>23835883</v>
          </cell>
          <cell r="K26">
            <v>6.7000000000000004E-2</v>
          </cell>
          <cell r="L26">
            <v>1597004</v>
          </cell>
        </row>
        <row r="27">
          <cell r="C27">
            <v>37393556</v>
          </cell>
          <cell r="G27">
            <v>49658088</v>
          </cell>
          <cell r="H27">
            <v>1</v>
          </cell>
          <cell r="I27">
            <v>49658089</v>
          </cell>
          <cell r="L27">
            <v>34027708</v>
          </cell>
          <cell r="N27">
            <v>-3365848</v>
          </cell>
        </row>
        <row r="30">
          <cell r="B30" t="str">
            <v>NOTE</v>
          </cell>
        </row>
        <row r="31">
          <cell r="B31" t="str">
            <v>Dollars attributable to mix change.  This test compares base period unbilled revenue dollars to a recalculated unbilled base revenue using current period mix percentages priced at base period rates.</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Reasonableness"/>
      <sheetName val="Rate Change"/>
      <sheetName val="Unbilled Days"/>
      <sheetName val="Mix Variance"/>
      <sheetName val="Send Out Chg"/>
    </sheetNames>
    <sheetDataSet>
      <sheetData sheetId="0" refreshError="1"/>
      <sheetData sheetId="1"/>
      <sheetData sheetId="2"/>
      <sheetData sheetId="3">
        <row r="5">
          <cell r="O5" t="str">
            <v>a</v>
          </cell>
          <cell r="P5">
            <v>44.27363905</v>
          </cell>
          <cell r="Q5" t="str">
            <v>Current unbilled</v>
          </cell>
        </row>
        <row r="6">
          <cell r="O6" t="str">
            <v>b</v>
          </cell>
          <cell r="P6">
            <v>43.087575119999997</v>
          </cell>
          <cell r="Q6" t="str">
            <v>Last year unbilled</v>
          </cell>
        </row>
        <row r="7">
          <cell r="O7" t="str">
            <v>c</v>
          </cell>
          <cell r="P7">
            <v>1.1860639300000031</v>
          </cell>
          <cell r="Q7" t="str">
            <v>Difference of unbilled</v>
          </cell>
        </row>
        <row r="8">
          <cell r="O8" t="str">
            <v>d</v>
          </cell>
          <cell r="P8">
            <v>2.752682012614506E-2</v>
          </cell>
          <cell r="Q8" t="str">
            <v>Percent Increase (Decrease)</v>
          </cell>
        </row>
        <row r="9">
          <cell r="O9" t="str">
            <v>e</v>
          </cell>
          <cell r="P9">
            <v>33856199.878826872</v>
          </cell>
          <cell r="Q9" t="str">
            <v>Current month Firm &amp; Int</v>
          </cell>
        </row>
        <row r="10">
          <cell r="P10">
            <v>0</v>
          </cell>
        </row>
        <row r="11">
          <cell r="P11">
            <v>0</v>
          </cell>
        </row>
        <row r="12">
          <cell r="O12" t="str">
            <v>f</v>
          </cell>
          <cell r="P12">
            <v>35052259.916658685</v>
          </cell>
          <cell r="Q12" t="str">
            <v>Last Year Firm * Int</v>
          </cell>
        </row>
        <row r="13">
          <cell r="O13" t="str">
            <v>g</v>
          </cell>
          <cell r="P13">
            <v>-1196060.0378318131</v>
          </cell>
          <cell r="Q13" t="str">
            <v>Firm &amp; Int Increase (Decrease)</v>
          </cell>
        </row>
        <row r="14">
          <cell r="O14" t="str">
            <v>h</v>
          </cell>
          <cell r="P14">
            <v>-3.4122194708004608E-2</v>
          </cell>
          <cell r="Q14" t="str">
            <v>Percent Increase (Decrease)</v>
          </cell>
        </row>
        <row r="15">
          <cell r="O15" t="str">
            <v>I</v>
          </cell>
          <cell r="P15">
            <v>0.59072392471296309</v>
          </cell>
          <cell r="Q15" t="str">
            <v>Firm percent of total sales</v>
          </cell>
        </row>
        <row r="16">
          <cell r="O16" t="str">
            <v>j</v>
          </cell>
          <cell r="P16">
            <v>52.883165615826876</v>
          </cell>
          <cell r="Q16" t="str">
            <v>volume of firm total sales</v>
          </cell>
        </row>
        <row r="17">
          <cell r="O17" t="str">
            <v>k</v>
          </cell>
          <cell r="P17">
            <v>0.61477972425334715</v>
          </cell>
          <cell r="Q17" t="str">
            <v>Last year firm percent of total sales</v>
          </cell>
        </row>
        <row r="18">
          <cell r="O18" t="str">
            <v>l</v>
          </cell>
          <cell r="P18">
            <v>54.314980686658679</v>
          </cell>
          <cell r="Q18" t="str">
            <v>Last year volume of firm total sales</v>
          </cell>
        </row>
        <row r="19">
          <cell r="O19" t="str">
            <v>m</v>
          </cell>
          <cell r="P19">
            <v>1.3158280404336364</v>
          </cell>
          <cell r="Q19" t="str">
            <v>Current monthFirm Sales price per therm</v>
          </cell>
        </row>
        <row r="20">
          <cell r="O20" t="str">
            <v>n</v>
          </cell>
          <cell r="P20">
            <v>1.2211627834751595</v>
          </cell>
          <cell r="Q20" t="str">
            <v>Last year Firm Sales price per therm</v>
          </cell>
        </row>
        <row r="21">
          <cell r="O21" t="str">
            <v>o</v>
          </cell>
          <cell r="P21">
            <v>7.7520587950674791E-2</v>
          </cell>
        </row>
        <row r="22">
          <cell r="O22" t="str">
            <v>p</v>
          </cell>
          <cell r="P22">
            <v>0.71121273656652528</v>
          </cell>
          <cell r="Q22" t="str">
            <v>Current month Int Sales price per therm</v>
          </cell>
        </row>
        <row r="23">
          <cell r="O23" t="str">
            <v>q</v>
          </cell>
          <cell r="P23">
            <v>0.62494071279774621</v>
          </cell>
          <cell r="Q23" t="str">
            <v>Last year Int Sales price per therm</v>
          </cell>
        </row>
        <row r="24">
          <cell r="P24">
            <v>0.13804833322917123</v>
          </cell>
          <cell r="Q24" t="str">
            <v>Total increase in Sales price per therm</v>
          </cell>
        </row>
      </sheetData>
      <sheetData sheetId="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sheetData sheetId="1"/>
      <sheetData sheetId="2"/>
      <sheetData sheetId="3"/>
      <sheetData sheetId="4"/>
      <sheetData sheetId="5"/>
      <sheetData sheetId="6" refreshError="1">
        <row r="42">
          <cell r="B42">
            <v>0.16153846153846152</v>
          </cell>
        </row>
        <row r="45">
          <cell r="B45">
            <v>7.3168750000000005E-2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Verify"/>
      <sheetName val="JHS-4"/>
      <sheetName val="JHS-5"/>
      <sheetName val="JHS-5.01(A)"/>
      <sheetName val="JHS-6"/>
      <sheetName val="JHS-7"/>
      <sheetName val="JHS-8 Unit Cost"/>
      <sheetName val="JHS-9 Ex A-1"/>
      <sheetName val="JHS-9 Ex A-2"/>
      <sheetName val="JHS-9 Ex A-3"/>
      <sheetName val="JHS-9 Ex A-4"/>
      <sheetName val="JHS-9 Ex A-5"/>
      <sheetName val="Comparison (For Later)"/>
      <sheetName val="DEM RY PC"/>
      <sheetName val="Tenaska.Backup"/>
      <sheetName val="Restated TY"/>
      <sheetName val="09-10"/>
      <sheetName val="557"/>
      <sheetName val="Production Adjustment"/>
      <sheetName val="Production Factor"/>
      <sheetName val="Production Plant Premiums"/>
      <sheetName val="Prod Plant"/>
      <sheetName val="Prodn OM11GRC"/>
      <sheetName val="EB&amp;Taxes"/>
      <sheetName val="TransmRev"/>
      <sheetName val="Restating Print Macros"/>
      <sheetName val="Module13"/>
      <sheetName val="Module14"/>
      <sheetName val="Module15"/>
      <sheetName val="Module1"/>
    </sheetNames>
    <sheetDataSet>
      <sheetData sheetId="0"/>
      <sheetData sheetId="1"/>
      <sheetData sheetId="2">
        <row r="2">
          <cell r="AP2" t="str">
            <v>Docket Number UE-11_____</v>
          </cell>
        </row>
      </sheetData>
      <sheetData sheetId="3"/>
      <sheetData sheetId="4"/>
      <sheetData sheetId="5">
        <row r="7">
          <cell r="A7" t="str">
            <v>FOR THE TWELVE MONTHS ENDED DECEMBER 31, 2010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refreshError="1"/>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refreshError="1"/>
      <sheetData sheetId="1" refreshError="1">
        <row r="111">
          <cell r="E111">
            <v>3.0000000000000001E-3</v>
          </cell>
        </row>
        <row r="112">
          <cell r="E112">
            <v>2.2499999999999998E-3</v>
          </cell>
        </row>
        <row r="129">
          <cell r="E129">
            <v>0.55000000000000004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S"/>
      <sheetName val="CLASSIFIERS"/>
      <sheetName val="INTERNAL"/>
      <sheetName val="EXTERNAL"/>
      <sheetName val="ACCOUNTS"/>
      <sheetName val="ROR &amp; CONV FACTOR"/>
      <sheetName val="BOOKED SALES"/>
      <sheetName val="PROFORMA + UNBILLED"/>
      <sheetName val="RATE SPREAD"/>
      <sheetName val="SCH 35 INCREASE"/>
      <sheetName val="SCH 449-459 INCREASE"/>
      <sheetName val="SPEC CONT + FIRM RESALE INC"/>
      <sheetName val="JAP-3"/>
      <sheetName val="CUST_1 &amp; CUST_2"/>
      <sheetName val="CUST_3"/>
      <sheetName val="CUST_4"/>
      <sheetName val="DIR_449"/>
      <sheetName val="DIR235.00"/>
      <sheetName val="DIR252.00"/>
      <sheetName val="DIR368.03"/>
      <sheetName val="DIR_372"/>
      <sheetName val="DIR450-451"/>
      <sheetName val="DIR_454.05"/>
      <sheetName val="DIR_904.00"/>
      <sheetName val="DIR_908.00"/>
      <sheetName val="METER"/>
      <sheetName val="OH SVC"/>
      <sheetName val="ANCIL + IMBAL"/>
      <sheetName val="LOAD RESEARCH ALLOC"/>
      <sheetName val="LR - CP DEM"/>
      <sheetName val="DIR_108.360-366"/>
      <sheetName val="DIR_360-366"/>
      <sheetName val="NCP 360-362"/>
      <sheetName val="OH + UG NCP"/>
      <sheetName val="OH + UG TFMR"/>
      <sheetName val="LR - ENERGY"/>
      <sheetName val="BPAX"/>
      <sheetName val="INPUTS - RATEBASE"/>
      <sheetName val="INPUTS - EXPENSE"/>
      <sheetName val="INPUTS - REVENUE"/>
      <sheetName val="INPUTS - WAGE + SALARY"/>
    </sheetNames>
    <sheetDataSet>
      <sheetData sheetId="0" refreshError="1"/>
      <sheetData sheetId="1" refreshError="1"/>
      <sheetData sheetId="2" refreshError="1"/>
      <sheetData sheetId="3" refreshError="1"/>
      <sheetData sheetId="4" refreshError="1"/>
      <sheetData sheetId="5" refreshError="1"/>
      <sheetData sheetId="6" refreshError="1">
        <row r="20">
          <cell r="J20">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
      <sheetName val="BalChSup"/>
      <sheetName val="Demand Chrg"/>
      <sheetName val="CCost BrkOut"/>
    </sheetNames>
    <sheetDataSet>
      <sheetData sheetId="0" refreshError="1"/>
      <sheetData sheetId="1">
        <row r="5">
          <cell r="B5" t="str">
            <v>Actual Test Year</v>
          </cell>
        </row>
        <row r="48">
          <cell r="F48">
            <v>0.62044999999999995</v>
          </cell>
        </row>
      </sheetData>
      <sheetData sheetId="2" refreshError="1"/>
      <sheetData sheetId="3" refreshError="1"/>
      <sheetData sheetId="4" refreshError="1"/>
      <sheetData sheetId="5">
        <row r="31">
          <cell r="AG31">
            <v>0.2</v>
          </cell>
        </row>
        <row r="167">
          <cell r="AG167">
            <v>0.33</v>
          </cell>
        </row>
      </sheetData>
      <sheetData sheetId="6" refreshError="1"/>
      <sheetData sheetId="7" refreshError="1"/>
      <sheetData sheetId="8" refreshError="1"/>
      <sheetData sheetId="9" refreshError="1"/>
      <sheetData sheetId="10" refreshError="1"/>
      <sheetData sheetId="11" refreshError="1"/>
      <sheetData sheetId="12">
        <row r="7">
          <cell r="C7" t="str">
            <v>(a)</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MatrixElectric"/>
      <sheetName val="KJB-7 Def"/>
      <sheetName val="KJB-3 Sum"/>
      <sheetName val="KJB-5 Cmn Adj"/>
      <sheetName val="KJB-5 El Adj"/>
      <sheetName val="JAP Exh p 18"/>
      <sheetName val="For Prod Adj Expense"/>
      <sheetName val="For Prod Adj Ratebase"/>
      <sheetName val="Verify Pwr Costs"/>
      <sheetName val="Power Cost Bridge to A-1"/>
      <sheetName val="RJR Prod O&amp;M"/>
      <sheetName val="TAD RY PC1"/>
      <sheetName val="Centralia Equity Kicker"/>
      <sheetName val="Exh.A-1"/>
      <sheetName val="Trans Ratebase"/>
      <sheetName val="Trans OATT Revenue"/>
      <sheetName val="ETR"/>
      <sheetName val="Placeholder ETR Only"/>
      <sheetName val="Interest"/>
      <sheetName val="EB&amp;Taxes"/>
      <sheetName val="Restating Print Macros"/>
      <sheetName val="Module13"/>
      <sheetName val="Module14"/>
      <sheetName val="Module15"/>
      <sheetName val="Module1"/>
    </sheetNames>
    <sheetDataSet>
      <sheetData sheetId="0" refreshError="1"/>
      <sheetData sheetId="1" refreshError="1"/>
      <sheetData sheetId="2">
        <row r="3">
          <cell r="C3" t="str">
            <v>Exhibit No. ___   (KJB-3)</v>
          </cell>
        </row>
        <row r="20">
          <cell r="L20">
            <v>0.35</v>
          </cell>
        </row>
      </sheetData>
      <sheetData sheetId="3">
        <row r="2">
          <cell r="AQ2" t="str">
            <v>Docket Number UE</v>
          </cell>
        </row>
        <row r="3">
          <cell r="AQ3" t="str">
            <v xml:space="preserve">Exhibit No. ___ </v>
          </cell>
        </row>
      </sheetData>
      <sheetData sheetId="4">
        <row r="3">
          <cell r="L3" t="str">
            <v xml:space="preserve">Exhibit No.     </v>
          </cell>
        </row>
      </sheetData>
      <sheetData sheetId="5">
        <row r="3">
          <cell r="E3" t="str">
            <v>Exhibit No.    (KJB-9)</v>
          </cell>
        </row>
      </sheetData>
      <sheetData sheetId="6" refreshError="1"/>
      <sheetData sheetId="7" refreshError="1"/>
      <sheetData sheetId="8" refreshError="1"/>
      <sheetData sheetId="9" refreshError="1"/>
      <sheetData sheetId="10">
        <row r="6">
          <cell r="M6">
            <v>0.97131999999999996</v>
          </cell>
        </row>
      </sheetData>
      <sheetData sheetId="11" refreshError="1"/>
      <sheetData sheetId="12">
        <row r="23">
          <cell r="O23">
            <v>1175.491</v>
          </cell>
        </row>
      </sheetData>
      <sheetData sheetId="13" refreshError="1"/>
      <sheetData sheetId="14" refreshError="1"/>
      <sheetData sheetId="15">
        <row r="62">
          <cell r="C62">
            <v>87915805.687329754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Def Calc"/>
      <sheetName val="Gas Summary"/>
      <sheetName val="Gas Detail Pages"/>
      <sheetName val="Gas CRM"/>
      <sheetName val="#Gas Model 2017 GRC (SETTLEMENT"/>
    </sheetNames>
    <sheetDataSet>
      <sheetData sheetId="0"/>
      <sheetData sheetId="1">
        <row r="5">
          <cell r="I5" t="str">
            <v>PUGET SOUND ENERGY-GAS (PER SETTLEMENT)</v>
          </cell>
        </row>
      </sheetData>
      <sheetData sheetId="2">
        <row r="8">
          <cell r="A8" t="str">
            <v>FOR THE TWELVE MONTHS ENDED SEPTEMBER 30, 2016</v>
          </cell>
        </row>
        <row r="9">
          <cell r="A9" t="str">
            <v>GENERAL RATE CASE</v>
          </cell>
        </row>
      </sheetData>
      <sheetData sheetId="3"/>
      <sheetData sheetId="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E_VER1"/>
    </sheetNames>
    <definedNames>
      <definedName name="menu1_Button5_Click"/>
      <definedName name="menu1_Button6_Click"/>
    </defined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3">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row r="35">
          <cell r="F35">
            <v>0</v>
          </cell>
        </row>
        <row r="36">
          <cell r="F36">
            <v>0</v>
          </cell>
        </row>
      </sheetData>
      <sheetData sheetId="2" refreshError="1">
        <row r="4">
          <cell r="A4" t="str">
            <v>DEM</v>
          </cell>
          <cell r="B4" t="str">
            <v>Demand</v>
          </cell>
          <cell r="C4">
            <v>1</v>
          </cell>
          <cell r="D4">
            <v>1</v>
          </cell>
        </row>
        <row r="5">
          <cell r="A5" t="str">
            <v>NRG</v>
          </cell>
          <cell r="B5" t="str">
            <v>Energy</v>
          </cell>
          <cell r="C5">
            <v>1</v>
          </cell>
          <cell r="E5">
            <v>1</v>
          </cell>
        </row>
        <row r="6">
          <cell r="A6" t="str">
            <v>CUS</v>
          </cell>
          <cell r="B6" t="str">
            <v>Customer</v>
          </cell>
          <cell r="C6">
            <v>1</v>
          </cell>
          <cell r="F6">
            <v>1</v>
          </cell>
        </row>
        <row r="7">
          <cell r="A7" t="str">
            <v>PC1</v>
          </cell>
          <cell r="B7" t="str">
            <v>Peak Credit - No Transportation Top 200</v>
          </cell>
          <cell r="C7">
            <v>1</v>
          </cell>
          <cell r="D7">
            <v>0.13</v>
          </cell>
          <cell r="E7">
            <v>0.87</v>
          </cell>
        </row>
        <row r="8">
          <cell r="A8" t="str">
            <v>OH</v>
          </cell>
          <cell r="B8" t="str">
            <v>Pri / Sec Voltage</v>
          </cell>
          <cell r="C8">
            <v>1</v>
          </cell>
          <cell r="G8">
            <v>0.92</v>
          </cell>
          <cell r="H8">
            <v>0.08</v>
          </cell>
        </row>
        <row r="9">
          <cell r="A9" t="str">
            <v>UG</v>
          </cell>
          <cell r="B9" t="str">
            <v>Pri / Sec Voltage</v>
          </cell>
          <cell r="C9">
            <v>1</v>
          </cell>
          <cell r="G9">
            <v>0.8</v>
          </cell>
          <cell r="H9">
            <v>0.2</v>
          </cell>
        </row>
        <row r="10">
          <cell r="A10" t="str">
            <v>PC2</v>
          </cell>
          <cell r="B10" t="str">
            <v>Peak Credit - All Customers Top 200</v>
          </cell>
          <cell r="C10">
            <v>1</v>
          </cell>
          <cell r="D10">
            <v>0.13</v>
          </cell>
          <cell r="E10">
            <v>0.87</v>
          </cell>
        </row>
        <row r="11">
          <cell r="A11" t="str">
            <v>TFR</v>
          </cell>
          <cell r="B11" t="str">
            <v>Transformers</v>
          </cell>
          <cell r="C11">
            <v>1</v>
          </cell>
          <cell r="D11">
            <v>0</v>
          </cell>
          <cell r="F11">
            <v>1</v>
          </cell>
        </row>
        <row r="12">
          <cell r="A12" t="str">
            <v>PC3</v>
          </cell>
          <cell r="B12" t="str">
            <v>Peak Credit - No Transportation Top 75</v>
          </cell>
          <cell r="C12">
            <v>1</v>
          </cell>
          <cell r="D12">
            <v>0.2</v>
          </cell>
          <cell r="E12">
            <v>0.8</v>
          </cell>
        </row>
        <row r="13">
          <cell r="A13" t="str">
            <v>PC4</v>
          </cell>
          <cell r="B13" t="str">
            <v>Peak Credit - All Customers Top 75</v>
          </cell>
          <cell r="C13">
            <v>1</v>
          </cell>
          <cell r="D13">
            <v>0.2</v>
          </cell>
          <cell r="E13">
            <v>0.8</v>
          </cell>
        </row>
      </sheetData>
      <sheetData sheetId="3" refreshError="1">
        <row r="4">
          <cell r="A4" t="str">
            <v>ENERGY_1</v>
          </cell>
          <cell r="B4" t="str">
            <v>Annual kWhs</v>
          </cell>
          <cell r="C4" t="str">
            <v>NRG</v>
          </cell>
          <cell r="E4">
            <v>0.46156404591758265</v>
          </cell>
          <cell r="F4">
            <v>0.11184030612701876</v>
          </cell>
          <cell r="G4">
            <v>0.1330117764232478</v>
          </cell>
          <cell r="H4">
            <v>8.5947576971571321E-2</v>
          </cell>
          <cell r="I4">
            <v>6.0326706292810998E-2</v>
          </cell>
          <cell r="J4">
            <v>2.4623579678621587E-4</v>
          </cell>
          <cell r="K4">
            <v>7.45924169993033E-3</v>
          </cell>
          <cell r="L4">
            <v>2.2066893850063527E-2</v>
          </cell>
          <cell r="M4">
            <v>2.0268871035032752E-2</v>
          </cell>
          <cell r="N4">
            <v>5.0185465531079488E-3</v>
          </cell>
          <cell r="O4">
            <v>8.1937900590374924E-2</v>
          </cell>
          <cell r="P4">
            <v>3.7871758568948769E-3</v>
          </cell>
          <cell r="Q4">
            <v>6.20252109705236E-3</v>
          </cell>
          <cell r="R4">
            <v>3.2220178852558027E-4</v>
          </cell>
          <cell r="S4">
            <v>0</v>
          </cell>
          <cell r="T4">
            <v>0</v>
          </cell>
          <cell r="U4">
            <v>0</v>
          </cell>
          <cell r="V4">
            <v>0</v>
          </cell>
          <cell r="W4">
            <v>0</v>
          </cell>
          <cell r="X4">
            <v>0</v>
          </cell>
        </row>
        <row r="5">
          <cell r="A5" t="str">
            <v/>
          </cell>
          <cell r="B5" t="str">
            <v>Historical Test Year Twelve Months ended September 2005</v>
          </cell>
          <cell r="D5">
            <v>23994289527</v>
          </cell>
          <cell r="E5">
            <v>11074901353</v>
          </cell>
          <cell r="F5">
            <v>2683528686</v>
          </cell>
          <cell r="G5">
            <v>3191523074</v>
          </cell>
          <cell r="H5">
            <v>2062251046</v>
          </cell>
          <cell r="I5">
            <v>1447496457</v>
          </cell>
          <cell r="J5">
            <v>5908253</v>
          </cell>
          <cell r="K5">
            <v>178979205</v>
          </cell>
          <cell r="L5">
            <v>529479440</v>
          </cell>
          <cell r="M5">
            <v>486337160</v>
          </cell>
          <cell r="N5">
            <v>120416459</v>
          </cell>
          <cell r="O5">
            <v>1966041710</v>
          </cell>
          <cell r="P5">
            <v>90870594</v>
          </cell>
          <cell r="Q5">
            <v>148825087</v>
          </cell>
          <cell r="R5">
            <v>7731003</v>
          </cell>
        </row>
        <row r="6">
          <cell r="A6" t="str">
            <v/>
          </cell>
        </row>
        <row r="7">
          <cell r="A7" t="str">
            <v>DEM_1</v>
          </cell>
          <cell r="B7" t="str">
            <v>Annual Kw</v>
          </cell>
          <cell r="C7" t="str">
            <v>DEM</v>
          </cell>
          <cell r="E7">
            <v>0.5484110078399288</v>
          </cell>
          <cell r="F7">
            <v>0.11094322378070802</v>
          </cell>
          <cell r="G7">
            <v>0.11823231839299886</v>
          </cell>
          <cell r="H7">
            <v>6.5240934698380174E-2</v>
          </cell>
          <cell r="I7">
            <v>4.642068306393559E-2</v>
          </cell>
          <cell r="J7">
            <v>7.3706632859891057E-7</v>
          </cell>
          <cell r="K7">
            <v>1.0441772988484567E-2</v>
          </cell>
          <cell r="L7">
            <v>1.5727521319643556E-2</v>
          </cell>
          <cell r="M7">
            <v>1.5063915935128335E-2</v>
          </cell>
          <cell r="N7">
            <v>3.4251472289991377E-3</v>
          </cell>
          <cell r="O7">
            <v>5.8168046209145029E-2</v>
          </cell>
          <cell r="P7">
            <v>3.4020524840363718E-3</v>
          </cell>
          <cell r="Q7">
            <v>4.1494377412356672E-3</v>
          </cell>
          <cell r="R7">
            <v>3.732012510472484E-4</v>
          </cell>
          <cell r="S7">
            <v>0</v>
          </cell>
          <cell r="T7">
            <v>0</v>
          </cell>
          <cell r="U7">
            <v>0</v>
          </cell>
          <cell r="V7">
            <v>0</v>
          </cell>
          <cell r="W7">
            <v>0</v>
          </cell>
          <cell r="X7">
            <v>0</v>
          </cell>
        </row>
        <row r="8">
          <cell r="A8" t="str">
            <v/>
          </cell>
          <cell r="B8" t="str">
            <v>Historical Test Year Twelve Months ended September 2005</v>
          </cell>
          <cell r="D8">
            <v>4070190</v>
          </cell>
          <cell r="E8">
            <v>2232137</v>
          </cell>
          <cell r="F8">
            <v>451560</v>
          </cell>
          <cell r="G8">
            <v>481228</v>
          </cell>
          <cell r="H8">
            <v>265543</v>
          </cell>
          <cell r="I8">
            <v>188941</v>
          </cell>
          <cell r="J8">
            <v>3</v>
          </cell>
          <cell r="K8">
            <v>42500</v>
          </cell>
          <cell r="L8">
            <v>64014</v>
          </cell>
          <cell r="M8">
            <v>61313</v>
          </cell>
          <cell r="N8">
            <v>13941</v>
          </cell>
          <cell r="O8">
            <v>236755</v>
          </cell>
          <cell r="P8">
            <v>13847</v>
          </cell>
          <cell r="Q8">
            <v>16889</v>
          </cell>
          <cell r="R8">
            <v>1519</v>
          </cell>
        </row>
        <row r="9">
          <cell r="A9" t="str">
            <v/>
          </cell>
        </row>
        <row r="10">
          <cell r="A10" t="str">
            <v>DIR450.01</v>
          </cell>
          <cell r="B10" t="str">
            <v>Late Payment Interest Rev</v>
          </cell>
          <cell r="C10" t="str">
            <v>CUS</v>
          </cell>
          <cell r="E10">
            <v>0.77637157085197672</v>
          </cell>
          <cell r="F10">
            <v>0.12330309745460201</v>
          </cell>
          <cell r="G10">
            <v>6.2249506966091987E-2</v>
          </cell>
          <cell r="H10">
            <v>1.4418149302683942E-2</v>
          </cell>
          <cell r="I10">
            <v>1.377004827844576E-2</v>
          </cell>
          <cell r="J10">
            <v>0</v>
          </cell>
          <cell r="K10">
            <v>7.2938976892790745E-4</v>
          </cell>
          <cell r="L10">
            <v>1.0611715475256412E-3</v>
          </cell>
          <cell r="M10">
            <v>2.4616352467996976E-3</v>
          </cell>
          <cell r="N10">
            <v>0</v>
          </cell>
          <cell r="O10">
            <v>4.0304196619801941E-3</v>
          </cell>
          <cell r="P10">
            <v>1.6050109209661343E-3</v>
          </cell>
          <cell r="Q10">
            <v>0</v>
          </cell>
          <cell r="R10">
            <v>0</v>
          </cell>
          <cell r="S10">
            <v>0</v>
          </cell>
          <cell r="T10">
            <v>0</v>
          </cell>
          <cell r="U10">
            <v>0</v>
          </cell>
          <cell r="V10">
            <v>0</v>
          </cell>
          <cell r="W10">
            <v>0</v>
          </cell>
          <cell r="X10">
            <v>0</v>
          </cell>
        </row>
        <row r="11">
          <cell r="A11" t="str">
            <v/>
          </cell>
          <cell r="B11" t="str">
            <v>Historical Test Year Twelve Months ended September 2005</v>
          </cell>
          <cell r="D11">
            <v>2263536</v>
          </cell>
          <cell r="E11">
            <v>1757345</v>
          </cell>
          <cell r="F11">
            <v>279101</v>
          </cell>
          <cell r="G11">
            <v>140904</v>
          </cell>
          <cell r="H11">
            <v>32636</v>
          </cell>
          <cell r="I11">
            <v>31169</v>
          </cell>
          <cell r="J11">
            <v>0</v>
          </cell>
          <cell r="K11">
            <v>1651</v>
          </cell>
          <cell r="L11">
            <v>2402</v>
          </cell>
          <cell r="M11">
            <v>5572</v>
          </cell>
          <cell r="N11">
            <v>0</v>
          </cell>
          <cell r="O11">
            <v>9123</v>
          </cell>
          <cell r="P11">
            <v>3633</v>
          </cell>
          <cell r="Q11">
            <v>0</v>
          </cell>
          <cell r="R11">
            <v>0</v>
          </cell>
        </row>
        <row r="12">
          <cell r="A12" t="str">
            <v/>
          </cell>
        </row>
        <row r="13">
          <cell r="A13" t="str">
            <v>NCP_360</v>
          </cell>
          <cell r="B13" t="str">
            <v>Allocate Substation Land - 12 NCP</v>
          </cell>
          <cell r="C13" t="str">
            <v>DEM</v>
          </cell>
          <cell r="E13">
            <v>0.38233768229206183</v>
          </cell>
          <cell r="F13">
            <v>0.12994735154862891</v>
          </cell>
          <cell r="G13">
            <v>0.19344954689388996</v>
          </cell>
          <cell r="H13">
            <v>0.14995490120946325</v>
          </cell>
          <cell r="I13">
            <v>8.557293958753813E-2</v>
          </cell>
          <cell r="J13">
            <v>6.8288389456272672E-5</v>
          </cell>
          <cell r="K13">
            <v>7.5340904492364347E-3</v>
          </cell>
          <cell r="L13">
            <v>2.9520501692034538E-2</v>
          </cell>
          <cell r="M13">
            <v>0</v>
          </cell>
          <cell r="N13">
            <v>9.0693936496856198E-3</v>
          </cell>
          <cell r="O13">
            <v>0</v>
          </cell>
          <cell r="P13">
            <v>1.2513136030471796E-2</v>
          </cell>
          <cell r="Q13">
            <v>0</v>
          </cell>
          <cell r="R13">
            <v>3.2168257533221034E-5</v>
          </cell>
          <cell r="S13">
            <v>0</v>
          </cell>
          <cell r="T13">
            <v>0</v>
          </cell>
          <cell r="U13">
            <v>0</v>
          </cell>
          <cell r="V13">
            <v>0</v>
          </cell>
          <cell r="W13">
            <v>0</v>
          </cell>
          <cell r="X13">
            <v>0</v>
          </cell>
        </row>
        <row r="14">
          <cell r="A14" t="str">
            <v/>
          </cell>
          <cell r="B14" t="str">
            <v>Historical Test Year Twelve Months ended September 2005</v>
          </cell>
          <cell r="D14">
            <v>12652224</v>
          </cell>
          <cell r="E14">
            <v>4837422</v>
          </cell>
          <cell r="F14">
            <v>1644123</v>
          </cell>
          <cell r="G14">
            <v>2447567</v>
          </cell>
          <cell r="H14">
            <v>1897263</v>
          </cell>
          <cell r="I14">
            <v>1082688</v>
          </cell>
          <cell r="J14">
            <v>864</v>
          </cell>
          <cell r="K14">
            <v>95323</v>
          </cell>
          <cell r="L14">
            <v>373500</v>
          </cell>
          <cell r="M14">
            <v>0</v>
          </cell>
          <cell r="N14">
            <v>114748</v>
          </cell>
          <cell r="O14">
            <v>0</v>
          </cell>
          <cell r="P14">
            <v>158319</v>
          </cell>
          <cell r="Q14">
            <v>0</v>
          </cell>
          <cell r="R14">
            <v>407</v>
          </cell>
        </row>
        <row r="15">
          <cell r="A15" t="str">
            <v/>
          </cell>
        </row>
        <row r="16">
          <cell r="A16" t="str">
            <v>NCP_361</v>
          </cell>
          <cell r="B16" t="str">
            <v>Allocate Substation Structures - 12 NCP</v>
          </cell>
          <cell r="C16" t="str">
            <v>DEM</v>
          </cell>
          <cell r="E16">
            <v>0.47217309764801435</v>
          </cell>
          <cell r="F16">
            <v>0.12725414213287409</v>
          </cell>
          <cell r="G16">
            <v>0.1534577411331384</v>
          </cell>
          <cell r="H16">
            <v>0.11657275539180251</v>
          </cell>
          <cell r="I16">
            <v>7.9647702985328597E-2</v>
          </cell>
          <cell r="J16">
            <v>0</v>
          </cell>
          <cell r="K16">
            <v>1.2815540073302687E-2</v>
          </cell>
          <cell r="L16">
            <v>1.5693581730566158E-2</v>
          </cell>
          <cell r="M16">
            <v>0</v>
          </cell>
          <cell r="N16">
            <v>6.2513652233414877E-3</v>
          </cell>
          <cell r="O16">
            <v>0</v>
          </cell>
          <cell r="P16">
            <v>1.6118384927210214E-2</v>
          </cell>
          <cell r="Q16">
            <v>0</v>
          </cell>
          <cell r="R16">
            <v>1.5688754421513385E-5</v>
          </cell>
          <cell r="S16">
            <v>0</v>
          </cell>
          <cell r="T16">
            <v>0</v>
          </cell>
          <cell r="U16">
            <v>0</v>
          </cell>
          <cell r="V16">
            <v>0</v>
          </cell>
          <cell r="W16">
            <v>0</v>
          </cell>
          <cell r="X16">
            <v>0</v>
          </cell>
        </row>
        <row r="17">
          <cell r="A17" t="str">
            <v/>
          </cell>
          <cell r="B17" t="str">
            <v>Historical Test Year Twelve Months ended September 2005</v>
          </cell>
          <cell r="D17">
            <v>4143095</v>
          </cell>
          <cell r="E17">
            <v>1956258</v>
          </cell>
          <cell r="F17">
            <v>527226</v>
          </cell>
          <cell r="G17">
            <v>635790</v>
          </cell>
          <cell r="H17">
            <v>482972</v>
          </cell>
          <cell r="I17">
            <v>329988</v>
          </cell>
          <cell r="J17">
            <v>0</v>
          </cell>
          <cell r="K17">
            <v>53096</v>
          </cell>
          <cell r="L17">
            <v>65020</v>
          </cell>
          <cell r="M17">
            <v>0</v>
          </cell>
          <cell r="N17">
            <v>25900</v>
          </cell>
          <cell r="O17">
            <v>0</v>
          </cell>
          <cell r="P17">
            <v>66780</v>
          </cell>
          <cell r="Q17">
            <v>0</v>
          </cell>
          <cell r="R17">
            <v>65</v>
          </cell>
        </row>
        <row r="18">
          <cell r="A18" t="str">
            <v/>
          </cell>
        </row>
        <row r="19">
          <cell r="A19" t="str">
            <v>NCP_362</v>
          </cell>
          <cell r="B19" t="str">
            <v>Allocate Substation Equipment - 12 NCP</v>
          </cell>
          <cell r="C19" t="str">
            <v>DEM</v>
          </cell>
          <cell r="E19">
            <v>0.4976067940089749</v>
          </cell>
          <cell r="F19">
            <v>0.14212694401001752</v>
          </cell>
          <cell r="G19">
            <v>0.14548995691824093</v>
          </cell>
          <cell r="H19">
            <v>9.5623684213414453E-2</v>
          </cell>
          <cell r="I19">
            <v>7.4571975032741988E-2</v>
          </cell>
          <cell r="J19">
            <v>2.7105373593005176E-4</v>
          </cell>
          <cell r="K19">
            <v>1.1564620667195418E-2</v>
          </cell>
          <cell r="L19">
            <v>1.6406467349817228E-2</v>
          </cell>
          <cell r="M19">
            <v>0</v>
          </cell>
          <cell r="N19">
            <v>5.8784719701644788E-3</v>
          </cell>
          <cell r="O19">
            <v>0</v>
          </cell>
          <cell r="P19">
            <v>1.0289717399144581E-2</v>
          </cell>
          <cell r="Q19">
            <v>0</v>
          </cell>
          <cell r="R19">
            <v>1.7031469435844793E-4</v>
          </cell>
          <cell r="S19">
            <v>0</v>
          </cell>
          <cell r="T19">
            <v>0</v>
          </cell>
          <cell r="U19">
            <v>0</v>
          </cell>
          <cell r="V19">
            <v>0</v>
          </cell>
          <cell r="W19">
            <v>0</v>
          </cell>
          <cell r="X19">
            <v>0</v>
          </cell>
        </row>
        <row r="20">
          <cell r="A20" t="str">
            <v/>
          </cell>
          <cell r="B20" t="str">
            <v>Historical Test Year Twelve Months ended September 2005</v>
          </cell>
          <cell r="D20">
            <v>221413661</v>
          </cell>
          <cell r="E20">
            <v>110176942</v>
          </cell>
          <cell r="F20">
            <v>31468847</v>
          </cell>
          <cell r="G20">
            <v>32213464</v>
          </cell>
          <cell r="H20">
            <v>21172390</v>
          </cell>
          <cell r="I20">
            <v>16511254</v>
          </cell>
          <cell r="J20">
            <v>60015</v>
          </cell>
          <cell r="K20">
            <v>2560565</v>
          </cell>
          <cell r="L20">
            <v>3632616</v>
          </cell>
          <cell r="M20">
            <v>0</v>
          </cell>
          <cell r="N20">
            <v>1301574</v>
          </cell>
          <cell r="O20">
            <v>0</v>
          </cell>
          <cell r="P20">
            <v>2278284</v>
          </cell>
          <cell r="Q20">
            <v>0</v>
          </cell>
          <cell r="R20">
            <v>37710</v>
          </cell>
        </row>
        <row r="21">
          <cell r="A21" t="str">
            <v/>
          </cell>
        </row>
        <row r="22">
          <cell r="A22" t="str">
            <v>CUST_1</v>
          </cell>
          <cell r="B22" t="str">
            <v>Ave. No. Cust.</v>
          </cell>
          <cell r="C22" t="str">
            <v>CUS</v>
          </cell>
          <cell r="E22">
            <v>0.88327632852639681</v>
          </cell>
          <cell r="F22">
            <v>0.10452480826031919</v>
          </cell>
          <cell r="G22">
            <v>7.9019087095733333E-3</v>
          </cell>
          <cell r="H22">
            <v>7.0292139293603713E-4</v>
          </cell>
          <cell r="I22">
            <v>4.854923180024324E-4</v>
          </cell>
          <cell r="J22">
            <v>9.9282682618084339E-7</v>
          </cell>
          <cell r="K22">
            <v>1.8962992380054108E-4</v>
          </cell>
          <cell r="L22">
            <v>6.1555263223212286E-5</v>
          </cell>
          <cell r="M22">
            <v>1.7870882871255182E-5</v>
          </cell>
          <cell r="N22">
            <v>1.9856536523616868E-6</v>
          </cell>
          <cell r="O22">
            <v>1.489240239271265E-5</v>
          </cell>
          <cell r="P22">
            <v>2.8126783985703294E-3</v>
          </cell>
          <cell r="Q22">
            <v>9.9282682618084339E-7</v>
          </cell>
          <cell r="R22">
            <v>7.9426146094467471E-6</v>
          </cell>
          <cell r="S22">
            <v>0</v>
          </cell>
          <cell r="T22">
            <v>0</v>
          </cell>
          <cell r="U22">
            <v>0</v>
          </cell>
          <cell r="V22">
            <v>0</v>
          </cell>
          <cell r="W22">
            <v>0</v>
          </cell>
          <cell r="X22">
            <v>0</v>
          </cell>
        </row>
        <row r="23">
          <cell r="A23" t="str">
            <v/>
          </cell>
          <cell r="B23" t="str">
            <v>Historical Test Year Twelve Months ended September 2005</v>
          </cell>
          <cell r="D23">
            <v>1007225</v>
          </cell>
          <cell r="E23">
            <v>889658</v>
          </cell>
          <cell r="F23">
            <v>105280</v>
          </cell>
          <cell r="G23">
            <v>7959</v>
          </cell>
          <cell r="H23">
            <v>708</v>
          </cell>
          <cell r="I23">
            <v>489</v>
          </cell>
          <cell r="J23">
            <v>1</v>
          </cell>
          <cell r="K23">
            <v>191</v>
          </cell>
          <cell r="L23">
            <v>62</v>
          </cell>
          <cell r="M23">
            <v>18</v>
          </cell>
          <cell r="N23">
            <v>2</v>
          </cell>
          <cell r="O23">
            <v>15</v>
          </cell>
          <cell r="P23">
            <v>2833</v>
          </cell>
          <cell r="Q23">
            <v>1</v>
          </cell>
          <cell r="R23">
            <v>8</v>
          </cell>
        </row>
        <row r="24">
          <cell r="A24" t="str">
            <v/>
          </cell>
        </row>
        <row r="25">
          <cell r="A25" t="str">
            <v>CUST_4</v>
          </cell>
          <cell r="B25" t="str">
            <v>Ave. No. Cust Incl. RES &amp; SEC Only</v>
          </cell>
          <cell r="C25" t="str">
            <v>CUS</v>
          </cell>
          <cell r="E25">
            <v>0.88642167446652276</v>
          </cell>
          <cell r="F25">
            <v>0.10489702097641511</v>
          </cell>
          <cell r="G25">
            <v>7.9300473969537225E-3</v>
          </cell>
          <cell r="H25">
            <v>7.0542449516814115E-4</v>
          </cell>
          <cell r="I25">
            <v>0</v>
          </cell>
          <cell r="J25">
            <v>0</v>
          </cell>
          <cell r="K25">
            <v>0</v>
          </cell>
          <cell r="L25">
            <v>4.5832664940302951E-5</v>
          </cell>
          <cell r="M25">
            <v>0</v>
          </cell>
          <cell r="N25">
            <v>0</v>
          </cell>
          <cell r="O25">
            <v>0</v>
          </cell>
          <cell r="P25">
            <v>0</v>
          </cell>
          <cell r="Q25">
            <v>0</v>
          </cell>
          <cell r="R25">
            <v>0</v>
          </cell>
          <cell r="S25">
            <v>0</v>
          </cell>
          <cell r="T25">
            <v>0</v>
          </cell>
          <cell r="U25">
            <v>0</v>
          </cell>
          <cell r="V25">
            <v>0</v>
          </cell>
          <cell r="W25">
            <v>0</v>
          </cell>
          <cell r="X25">
            <v>0</v>
          </cell>
        </row>
        <row r="26">
          <cell r="A26" t="str">
            <v/>
          </cell>
          <cell r="B26" t="str">
            <v>Historical Test Year Twelve Months ended September 2005</v>
          </cell>
          <cell r="D26">
            <v>1003651</v>
          </cell>
          <cell r="E26">
            <v>889658</v>
          </cell>
          <cell r="F26">
            <v>105280</v>
          </cell>
          <cell r="G26">
            <v>7959</v>
          </cell>
          <cell r="H26">
            <v>708</v>
          </cell>
          <cell r="I26">
            <v>0</v>
          </cell>
          <cell r="J26">
            <v>0</v>
          </cell>
          <cell r="K26">
            <v>0</v>
          </cell>
          <cell r="L26">
            <v>46</v>
          </cell>
          <cell r="M26">
            <v>0</v>
          </cell>
          <cell r="N26">
            <v>0</v>
          </cell>
          <cell r="O26">
            <v>0</v>
          </cell>
          <cell r="P26">
            <v>0</v>
          </cell>
          <cell r="Q26">
            <v>0</v>
          </cell>
          <cell r="R26">
            <v>0</v>
          </cell>
        </row>
        <row r="27">
          <cell r="A27" t="str">
            <v/>
          </cell>
        </row>
        <row r="28">
          <cell r="A28" t="str">
            <v>CUST_5</v>
          </cell>
          <cell r="B28" t="str">
            <v>Wtd. Ave. No. Cust. CAE - NO HV</v>
          </cell>
          <cell r="C28" t="str">
            <v>CUS</v>
          </cell>
          <cell r="E28">
            <v>0.81358028834032914</v>
          </cell>
          <cell r="F28">
            <v>0.12243587680922405</v>
          </cell>
          <cell r="G28">
            <v>1.3615952432809945E-2</v>
          </cell>
          <cell r="H28">
            <v>1.6734148926663091E-2</v>
          </cell>
          <cell r="I28">
            <v>1.5026255069782351E-2</v>
          </cell>
          <cell r="J28">
            <v>1.260921353165674E-5</v>
          </cell>
          <cell r="K28">
            <v>1.0531793925211653E-2</v>
          </cell>
          <cell r="L28">
            <v>1.6041951335739465E-3</v>
          </cell>
          <cell r="M28">
            <v>1.5368770919322601E-3</v>
          </cell>
          <cell r="N28">
            <v>1.6192159453220402E-4</v>
          </cell>
          <cell r="O28">
            <v>1.2145497646038981E-3</v>
          </cell>
          <cell r="P28">
            <v>3.2866638549728221E-3</v>
          </cell>
          <cell r="Q28">
            <v>8.0960797266102012E-5</v>
          </cell>
          <cell r="R28">
            <v>1.7790704556687269E-4</v>
          </cell>
          <cell r="S28">
            <v>0</v>
          </cell>
          <cell r="T28">
            <v>0</v>
          </cell>
          <cell r="U28">
            <v>0</v>
          </cell>
          <cell r="V28">
            <v>0</v>
          </cell>
          <cell r="W28">
            <v>0</v>
          </cell>
          <cell r="X28">
            <v>0</v>
          </cell>
        </row>
        <row r="29">
          <cell r="A29" t="str">
            <v/>
          </cell>
          <cell r="B29" t="str">
            <v>Historical Test Year Twelve Months ended September 2005</v>
          </cell>
          <cell r="D29">
            <v>14513197</v>
          </cell>
          <cell r="E29">
            <v>11807651</v>
          </cell>
          <cell r="F29">
            <v>1776936</v>
          </cell>
          <cell r="G29">
            <v>197611</v>
          </cell>
          <cell r="H29">
            <v>242866</v>
          </cell>
          <cell r="I29">
            <v>218079</v>
          </cell>
          <cell r="J29">
            <v>183</v>
          </cell>
          <cell r="K29">
            <v>152850</v>
          </cell>
          <cell r="L29">
            <v>23282</v>
          </cell>
          <cell r="M29">
            <v>22305</v>
          </cell>
          <cell r="N29">
            <v>2350</v>
          </cell>
          <cell r="O29">
            <v>17627</v>
          </cell>
          <cell r="P29">
            <v>47700</v>
          </cell>
          <cell r="Q29">
            <v>1175</v>
          </cell>
          <cell r="R29">
            <v>2582</v>
          </cell>
        </row>
        <row r="30">
          <cell r="A30" t="str">
            <v/>
          </cell>
        </row>
        <row r="31">
          <cell r="A31" t="str">
            <v>CUST_6</v>
          </cell>
          <cell r="B31" t="str">
            <v>Wtd. Ave. No. Sch. Mtr Reading</v>
          </cell>
          <cell r="C31" t="str">
            <v>CUS</v>
          </cell>
          <cell r="E31">
            <v>0.82591092762824314</v>
          </cell>
          <cell r="F31">
            <v>0.12188538482962462</v>
          </cell>
          <cell r="G31">
            <v>2.9585399772528314E-2</v>
          </cell>
          <cell r="H31">
            <v>3.1372013221438069E-3</v>
          </cell>
          <cell r="I31">
            <v>2.0891769316599977E-3</v>
          </cell>
          <cell r="J31">
            <v>2.492729650803609E-6</v>
          </cell>
          <cell r="K31">
            <v>7.9006055716145736E-4</v>
          </cell>
          <cell r="L31">
            <v>3.0674048919213055E-4</v>
          </cell>
          <cell r="M31">
            <v>9.8620469514387969E-3</v>
          </cell>
          <cell r="N31">
            <v>7.113711454820353E-4</v>
          </cell>
          <cell r="O31">
            <v>5.3352499055794433E-3</v>
          </cell>
          <cell r="P31">
            <v>0</v>
          </cell>
          <cell r="Q31">
            <v>3.5565188720519599E-4</v>
          </cell>
          <cell r="R31">
            <v>2.8295850090203128E-5</v>
          </cell>
          <cell r="S31">
            <v>0</v>
          </cell>
          <cell r="T31">
            <v>0</v>
          </cell>
          <cell r="U31">
            <v>0</v>
          </cell>
          <cell r="V31">
            <v>0</v>
          </cell>
          <cell r="W31">
            <v>0</v>
          </cell>
          <cell r="X31">
            <v>0</v>
          </cell>
        </row>
        <row r="32">
          <cell r="A32" t="str">
            <v/>
          </cell>
          <cell r="B32" t="str">
            <v>Historical Test Year Twelve Months ended September 2005</v>
          </cell>
          <cell r="D32">
            <v>14843166</v>
          </cell>
          <cell r="E32">
            <v>12259133</v>
          </cell>
          <cell r="F32">
            <v>1809165</v>
          </cell>
          <cell r="G32">
            <v>439141</v>
          </cell>
          <cell r="H32">
            <v>46566</v>
          </cell>
          <cell r="I32">
            <v>31010</v>
          </cell>
          <cell r="J32">
            <v>37</v>
          </cell>
          <cell r="K32">
            <v>11727</v>
          </cell>
          <cell r="L32">
            <v>4553</v>
          </cell>
          <cell r="M32">
            <v>146384</v>
          </cell>
          <cell r="N32">
            <v>10559</v>
          </cell>
          <cell r="O32">
            <v>79192</v>
          </cell>
          <cell r="P32">
            <v>0</v>
          </cell>
          <cell r="Q32">
            <v>5279</v>
          </cell>
          <cell r="R32">
            <v>420</v>
          </cell>
        </row>
        <row r="33">
          <cell r="A33" t="str">
            <v/>
          </cell>
        </row>
        <row r="34">
          <cell r="A34" t="str">
            <v>METER</v>
          </cell>
          <cell r="B34" t="str">
            <v>Meter Investment</v>
          </cell>
          <cell r="C34" t="str">
            <v>CUS</v>
          </cell>
          <cell r="E34">
            <v>0.58793856270037692</v>
          </cell>
          <cell r="F34">
            <v>0.20679636312257557</v>
          </cell>
          <cell r="G34">
            <v>6.8655640765648882E-2</v>
          </cell>
          <cell r="H34">
            <v>6.4579689133961197E-3</v>
          </cell>
          <cell r="I34">
            <v>8.6486655212588887E-2</v>
          </cell>
          <cell r="J34">
            <v>1.7150233241627915E-4</v>
          </cell>
          <cell r="K34">
            <v>3.0604370072230838E-2</v>
          </cell>
          <cell r="L34">
            <v>4.4364385266880855E-3</v>
          </cell>
          <cell r="M34">
            <v>4.2896980912603298E-3</v>
          </cell>
          <cell r="N34">
            <v>3.4300466483255831E-4</v>
          </cell>
          <cell r="O34">
            <v>2.2188093575484466E-3</v>
          </cell>
          <cell r="P34">
            <v>0</v>
          </cell>
          <cell r="Q34">
            <v>1.6009752106388138E-4</v>
          </cell>
          <cell r="R34">
            <v>1.4408887193731457E-3</v>
          </cell>
          <cell r="S34">
            <v>0</v>
          </cell>
          <cell r="T34">
            <v>0</v>
          </cell>
          <cell r="U34">
            <v>0</v>
          </cell>
          <cell r="V34">
            <v>0</v>
          </cell>
          <cell r="W34">
            <v>0</v>
          </cell>
          <cell r="X34">
            <v>0</v>
          </cell>
        </row>
        <row r="35">
          <cell r="A35" t="str">
            <v/>
          </cell>
          <cell r="B35" t="str">
            <v>Historical Test Year Twelve Months ended September 2005</v>
          </cell>
          <cell r="D35">
            <v>90663490</v>
          </cell>
          <cell r="E35">
            <v>53304562</v>
          </cell>
          <cell r="F35">
            <v>18748880</v>
          </cell>
          <cell r="G35">
            <v>6224560</v>
          </cell>
          <cell r="H35">
            <v>585502</v>
          </cell>
          <cell r="I35">
            <v>7841182</v>
          </cell>
          <cell r="J35">
            <v>15549</v>
          </cell>
          <cell r="K35">
            <v>2774699</v>
          </cell>
          <cell r="L35">
            <v>402223</v>
          </cell>
          <cell r="M35">
            <v>388919</v>
          </cell>
          <cell r="N35">
            <v>31098</v>
          </cell>
          <cell r="O35">
            <v>201165</v>
          </cell>
          <cell r="P35">
            <v>0</v>
          </cell>
          <cell r="Q35">
            <v>14515</v>
          </cell>
          <cell r="R35">
            <v>130636</v>
          </cell>
        </row>
        <row r="36">
          <cell r="A36" t="str">
            <v/>
          </cell>
        </row>
        <row r="37">
          <cell r="A37" t="str">
            <v>DIR360.01</v>
          </cell>
          <cell r="B37" t="str">
            <v>Direct Assign Substation Land</v>
          </cell>
          <cell r="C37" t="str">
            <v>DEM</v>
          </cell>
          <cell r="E37">
            <v>0</v>
          </cell>
          <cell r="F37">
            <v>0</v>
          </cell>
          <cell r="G37">
            <v>0</v>
          </cell>
          <cell r="H37">
            <v>0</v>
          </cell>
          <cell r="I37">
            <v>0</v>
          </cell>
          <cell r="J37">
            <v>0</v>
          </cell>
          <cell r="K37">
            <v>0</v>
          </cell>
          <cell r="L37">
            <v>0.6133514300746491</v>
          </cell>
          <cell r="M37">
            <v>0.38579609140887705</v>
          </cell>
          <cell r="N37">
            <v>0</v>
          </cell>
          <cell r="O37">
            <v>0</v>
          </cell>
          <cell r="P37">
            <v>0</v>
          </cell>
          <cell r="Q37">
            <v>0</v>
          </cell>
          <cell r="R37">
            <v>8.5247851647388042E-4</v>
          </cell>
          <cell r="S37">
            <v>0</v>
          </cell>
          <cell r="T37">
            <v>0</v>
          </cell>
          <cell r="U37">
            <v>0</v>
          </cell>
          <cell r="V37">
            <v>0</v>
          </cell>
          <cell r="W37">
            <v>0</v>
          </cell>
          <cell r="X37">
            <v>0</v>
          </cell>
        </row>
        <row r="38">
          <cell r="A38" t="str">
            <v/>
          </cell>
          <cell r="B38" t="str">
            <v>Historical Test Year Twelve Months ended September 2005</v>
          </cell>
          <cell r="D38">
            <v>655735</v>
          </cell>
          <cell r="E38">
            <v>0</v>
          </cell>
          <cell r="F38">
            <v>0</v>
          </cell>
          <cell r="G38">
            <v>0</v>
          </cell>
          <cell r="H38">
            <v>0</v>
          </cell>
          <cell r="I38">
            <v>0</v>
          </cell>
          <cell r="J38">
            <v>0</v>
          </cell>
          <cell r="K38">
            <v>0</v>
          </cell>
          <cell r="L38">
            <v>402196</v>
          </cell>
          <cell r="M38">
            <v>252980</v>
          </cell>
          <cell r="N38">
            <v>0</v>
          </cell>
          <cell r="O38">
            <v>0</v>
          </cell>
          <cell r="P38">
            <v>0</v>
          </cell>
          <cell r="Q38">
            <v>0</v>
          </cell>
          <cell r="R38">
            <v>559</v>
          </cell>
        </row>
        <row r="39">
          <cell r="A39" t="str">
            <v/>
          </cell>
        </row>
        <row r="40">
          <cell r="A40" t="str">
            <v>DIR361.01</v>
          </cell>
          <cell r="B40" t="str">
            <v>Direct Assign Substation Structures</v>
          </cell>
          <cell r="C40" t="str">
            <v>DEM</v>
          </cell>
          <cell r="E40">
            <v>3.2338492433164661E-8</v>
          </cell>
          <cell r="F40">
            <v>0</v>
          </cell>
          <cell r="G40">
            <v>0</v>
          </cell>
          <cell r="H40">
            <v>0</v>
          </cell>
          <cell r="I40">
            <v>0</v>
          </cell>
          <cell r="J40">
            <v>0</v>
          </cell>
          <cell r="K40">
            <v>0</v>
          </cell>
          <cell r="L40">
            <v>0.23189286153973715</v>
          </cell>
          <cell r="M40">
            <v>0.46422552657656535</v>
          </cell>
          <cell r="N40">
            <v>0</v>
          </cell>
          <cell r="O40">
            <v>0.30359376696254986</v>
          </cell>
          <cell r="P40">
            <v>0</v>
          </cell>
          <cell r="Q40">
            <v>0</v>
          </cell>
          <cell r="R40">
            <v>2.8781258265516552E-4</v>
          </cell>
          <cell r="S40">
            <v>0</v>
          </cell>
          <cell r="T40">
            <v>0</v>
          </cell>
          <cell r="U40">
            <v>0</v>
          </cell>
          <cell r="V40">
            <v>0</v>
          </cell>
          <cell r="W40">
            <v>0</v>
          </cell>
          <cell r="X40">
            <v>0</v>
          </cell>
        </row>
        <row r="41">
          <cell r="A41" t="str">
            <v/>
          </cell>
          <cell r="B41" t="str">
            <v>Historical Test Year Twelve Months ended September 2005</v>
          </cell>
          <cell r="D41">
            <v>309229.01</v>
          </cell>
          <cell r="E41">
            <v>0.01</v>
          </cell>
          <cell r="F41">
            <v>0</v>
          </cell>
          <cell r="G41">
            <v>0</v>
          </cell>
          <cell r="H41">
            <v>0</v>
          </cell>
          <cell r="I41">
            <v>0</v>
          </cell>
          <cell r="J41">
            <v>0</v>
          </cell>
          <cell r="K41">
            <v>0</v>
          </cell>
          <cell r="L41">
            <v>71708</v>
          </cell>
          <cell r="M41">
            <v>143552</v>
          </cell>
          <cell r="N41">
            <v>0</v>
          </cell>
          <cell r="O41">
            <v>93880</v>
          </cell>
          <cell r="P41">
            <v>0</v>
          </cell>
          <cell r="Q41">
            <v>0</v>
          </cell>
          <cell r="R41">
            <v>89</v>
          </cell>
        </row>
        <row r="42">
          <cell r="A42" t="str">
            <v/>
          </cell>
        </row>
        <row r="43">
          <cell r="A43" t="str">
            <v>DIR362.01</v>
          </cell>
          <cell r="B43" t="str">
            <v>Direct Assign Substation Equipment</v>
          </cell>
          <cell r="C43" t="str">
            <v>DEM</v>
          </cell>
          <cell r="E43">
            <v>4.4294995080024233E-10</v>
          </cell>
          <cell r="F43">
            <v>0</v>
          </cell>
          <cell r="G43">
            <v>0</v>
          </cell>
          <cell r="H43">
            <v>0</v>
          </cell>
          <cell r="I43">
            <v>2.0814705433049266E-2</v>
          </cell>
          <cell r="J43">
            <v>0</v>
          </cell>
          <cell r="K43">
            <v>0</v>
          </cell>
          <cell r="L43">
            <v>0.17673490420953283</v>
          </cell>
          <cell r="M43">
            <v>0.36022856024335115</v>
          </cell>
          <cell r="N43">
            <v>0</v>
          </cell>
          <cell r="O43">
            <v>0.43640288475744426</v>
          </cell>
          <cell r="P43">
            <v>0</v>
          </cell>
          <cell r="Q43">
            <v>3.9307821583964304E-3</v>
          </cell>
          <cell r="R43">
            <v>1.8881627552761928E-3</v>
          </cell>
          <cell r="S43">
            <v>0</v>
          </cell>
          <cell r="T43">
            <v>0</v>
          </cell>
          <cell r="U43">
            <v>0</v>
          </cell>
          <cell r="V43">
            <v>0</v>
          </cell>
          <cell r="W43">
            <v>0</v>
          </cell>
          <cell r="X43">
            <v>0</v>
          </cell>
        </row>
        <row r="44">
          <cell r="A44" t="str">
            <v/>
          </cell>
          <cell r="B44" t="str">
            <v>Historical Test Year Twelve Months ended September 2005</v>
          </cell>
          <cell r="D44">
            <v>22575914.009999998</v>
          </cell>
          <cell r="E44">
            <v>0.01</v>
          </cell>
          <cell r="F44">
            <v>0</v>
          </cell>
          <cell r="G44">
            <v>0</v>
          </cell>
          <cell r="H44">
            <v>0</v>
          </cell>
          <cell r="I44">
            <v>469911</v>
          </cell>
          <cell r="J44">
            <v>0</v>
          </cell>
          <cell r="K44">
            <v>0</v>
          </cell>
          <cell r="L44">
            <v>3989952</v>
          </cell>
          <cell r="M44">
            <v>8132489</v>
          </cell>
          <cell r="N44">
            <v>0</v>
          </cell>
          <cell r="O44">
            <v>9852194</v>
          </cell>
          <cell r="P44">
            <v>0</v>
          </cell>
          <cell r="Q44">
            <v>88741</v>
          </cell>
          <cell r="R44">
            <v>42627</v>
          </cell>
        </row>
        <row r="45">
          <cell r="A45" t="str">
            <v/>
          </cell>
        </row>
        <row r="46">
          <cell r="A46" t="str">
            <v>DIR364.01</v>
          </cell>
          <cell r="B46" t="str">
            <v>Direct Assign OH Dist Lines</v>
          </cell>
          <cell r="C46" t="str">
            <v>DEM</v>
          </cell>
          <cell r="E46">
            <v>0</v>
          </cell>
          <cell r="F46">
            <v>0</v>
          </cell>
          <cell r="G46">
            <v>0</v>
          </cell>
          <cell r="H46">
            <v>0</v>
          </cell>
          <cell r="I46">
            <v>0</v>
          </cell>
          <cell r="J46">
            <v>0</v>
          </cell>
          <cell r="K46">
            <v>0</v>
          </cell>
          <cell r="L46">
            <v>0.85581237225384643</v>
          </cell>
          <cell r="M46">
            <v>0</v>
          </cell>
          <cell r="N46">
            <v>0</v>
          </cell>
          <cell r="O46">
            <v>0</v>
          </cell>
          <cell r="P46">
            <v>0</v>
          </cell>
          <cell r="Q46">
            <v>0.14418762774615362</v>
          </cell>
          <cell r="R46">
            <v>0</v>
          </cell>
          <cell r="S46">
            <v>0</v>
          </cell>
          <cell r="T46">
            <v>0</v>
          </cell>
          <cell r="U46">
            <v>0</v>
          </cell>
          <cell r="V46">
            <v>0</v>
          </cell>
          <cell r="W46">
            <v>0</v>
          </cell>
          <cell r="X46">
            <v>0</v>
          </cell>
        </row>
        <row r="47">
          <cell r="A47" t="str">
            <v/>
          </cell>
          <cell r="B47" t="str">
            <v>Historical Test Year Twelve Months ended September 2005</v>
          </cell>
          <cell r="D47">
            <v>1206005</v>
          </cell>
          <cell r="E47">
            <v>0</v>
          </cell>
          <cell r="F47">
            <v>0</v>
          </cell>
          <cell r="G47">
            <v>0</v>
          </cell>
          <cell r="H47">
            <v>0</v>
          </cell>
          <cell r="I47">
            <v>0</v>
          </cell>
          <cell r="J47">
            <v>0</v>
          </cell>
          <cell r="K47">
            <v>0</v>
          </cell>
          <cell r="L47">
            <v>1032114</v>
          </cell>
          <cell r="M47">
            <v>0</v>
          </cell>
          <cell r="N47">
            <v>0</v>
          </cell>
          <cell r="O47">
            <v>0</v>
          </cell>
          <cell r="P47">
            <v>0</v>
          </cell>
          <cell r="Q47">
            <v>173891</v>
          </cell>
          <cell r="R47">
            <v>0</v>
          </cell>
        </row>
        <row r="48">
          <cell r="A48" t="str">
            <v/>
          </cell>
        </row>
        <row r="49">
          <cell r="A49" t="str">
            <v>DIR366.01</v>
          </cell>
          <cell r="B49" t="str">
            <v>Direct Assign OH Dist Lines</v>
          </cell>
          <cell r="C49" t="str">
            <v>DEM</v>
          </cell>
          <cell r="E49">
            <v>0</v>
          </cell>
          <cell r="F49">
            <v>0</v>
          </cell>
          <cell r="G49">
            <v>0</v>
          </cell>
          <cell r="H49">
            <v>0</v>
          </cell>
          <cell r="I49">
            <v>0</v>
          </cell>
          <cell r="J49">
            <v>0</v>
          </cell>
          <cell r="K49">
            <v>0</v>
          </cell>
          <cell r="L49">
            <v>0.83937789880606462</v>
          </cell>
          <cell r="M49">
            <v>0.11810879638070632</v>
          </cell>
          <cell r="N49">
            <v>0</v>
          </cell>
          <cell r="O49">
            <v>0</v>
          </cell>
          <cell r="P49">
            <v>0</v>
          </cell>
          <cell r="Q49">
            <v>4.2513304813229125E-2</v>
          </cell>
          <cell r="R49">
            <v>0</v>
          </cell>
          <cell r="S49">
            <v>0</v>
          </cell>
          <cell r="T49">
            <v>0</v>
          </cell>
          <cell r="U49">
            <v>0</v>
          </cell>
          <cell r="V49">
            <v>0</v>
          </cell>
          <cell r="W49">
            <v>0</v>
          </cell>
          <cell r="X49">
            <v>0</v>
          </cell>
        </row>
        <row r="50">
          <cell r="A50" t="str">
            <v/>
          </cell>
          <cell r="B50" t="str">
            <v>Historical Test Year Twelve Months ended September 2005</v>
          </cell>
          <cell r="D50">
            <v>13108414</v>
          </cell>
          <cell r="E50">
            <v>0</v>
          </cell>
          <cell r="F50">
            <v>0</v>
          </cell>
          <cell r="G50">
            <v>0</v>
          </cell>
          <cell r="H50">
            <v>0</v>
          </cell>
          <cell r="I50">
            <v>0</v>
          </cell>
          <cell r="J50">
            <v>0</v>
          </cell>
          <cell r="K50">
            <v>0</v>
          </cell>
          <cell r="L50">
            <v>11002913</v>
          </cell>
          <cell r="M50">
            <v>1548219</v>
          </cell>
          <cell r="N50">
            <v>0</v>
          </cell>
          <cell r="O50">
            <v>0</v>
          </cell>
          <cell r="P50">
            <v>0</v>
          </cell>
          <cell r="Q50">
            <v>557282</v>
          </cell>
          <cell r="R50">
            <v>0</v>
          </cell>
        </row>
        <row r="51">
          <cell r="A51" t="str">
            <v/>
          </cell>
        </row>
        <row r="52">
          <cell r="A52" t="str">
            <v>DIR368.03C</v>
          </cell>
          <cell r="B52" t="str">
            <v>Line Transformers - Customer Related</v>
          </cell>
          <cell r="C52" t="str">
            <v>CUS</v>
          </cell>
          <cell r="E52">
            <v>0</v>
          </cell>
          <cell r="F52">
            <v>0</v>
          </cell>
          <cell r="G52">
            <v>0</v>
          </cell>
          <cell r="H52">
            <v>0</v>
          </cell>
          <cell r="I52">
            <v>0.59684801613529559</v>
          </cell>
          <cell r="J52">
            <v>0</v>
          </cell>
          <cell r="K52">
            <v>4.557735497771543E-2</v>
          </cell>
          <cell r="L52">
            <v>0.34598822362781961</v>
          </cell>
          <cell r="M52">
            <v>0</v>
          </cell>
          <cell r="N52">
            <v>0</v>
          </cell>
          <cell r="O52">
            <v>0</v>
          </cell>
          <cell r="P52">
            <v>0</v>
          </cell>
          <cell r="Q52">
            <v>0</v>
          </cell>
          <cell r="R52">
            <v>1.1586405259169373E-2</v>
          </cell>
          <cell r="S52">
            <v>0</v>
          </cell>
          <cell r="T52">
            <v>0</v>
          </cell>
          <cell r="U52">
            <v>0</v>
          </cell>
          <cell r="V52">
            <v>0</v>
          </cell>
          <cell r="W52">
            <v>0</v>
          </cell>
          <cell r="X52">
            <v>0</v>
          </cell>
        </row>
        <row r="53">
          <cell r="A53" t="str">
            <v/>
          </cell>
          <cell r="B53" t="str">
            <v>Historical Test Year Twelve Months ended September 2005</v>
          </cell>
          <cell r="D53">
            <v>1674133.57</v>
          </cell>
          <cell r="E53">
            <v>0</v>
          </cell>
          <cell r="F53">
            <v>0</v>
          </cell>
          <cell r="G53">
            <v>0</v>
          </cell>
          <cell r="H53">
            <v>0</v>
          </cell>
          <cell r="I53">
            <v>999203.3</v>
          </cell>
          <cell r="J53">
            <v>0</v>
          </cell>
          <cell r="K53">
            <v>76302.58</v>
          </cell>
          <cell r="L53">
            <v>579230.5</v>
          </cell>
          <cell r="M53">
            <v>0</v>
          </cell>
          <cell r="N53">
            <v>0</v>
          </cell>
          <cell r="O53">
            <v>0</v>
          </cell>
          <cell r="P53">
            <v>0</v>
          </cell>
          <cell r="Q53">
            <v>0</v>
          </cell>
          <cell r="R53">
            <v>19397.189999999999</v>
          </cell>
        </row>
        <row r="54">
          <cell r="A54" t="str">
            <v/>
          </cell>
        </row>
        <row r="55">
          <cell r="A55" t="str">
            <v>DIR368.03</v>
          </cell>
          <cell r="B55" t="str">
            <v>Line Transformers</v>
          </cell>
          <cell r="C55" t="str">
            <v>DEM</v>
          </cell>
          <cell r="E55">
            <v>0</v>
          </cell>
          <cell r="F55">
            <v>0</v>
          </cell>
          <cell r="G55">
            <v>0</v>
          </cell>
          <cell r="H55">
            <v>0</v>
          </cell>
          <cell r="I55">
            <v>0.59684801613529559</v>
          </cell>
          <cell r="J55">
            <v>0</v>
          </cell>
          <cell r="K55">
            <v>4.557735497771543E-2</v>
          </cell>
          <cell r="L55">
            <v>0.34598822362781961</v>
          </cell>
          <cell r="M55">
            <v>0</v>
          </cell>
          <cell r="N55">
            <v>0</v>
          </cell>
          <cell r="O55">
            <v>0</v>
          </cell>
          <cell r="P55">
            <v>0</v>
          </cell>
          <cell r="Q55">
            <v>0</v>
          </cell>
          <cell r="R55">
            <v>1.1586405259169373E-2</v>
          </cell>
          <cell r="S55">
            <v>0</v>
          </cell>
          <cell r="T55">
            <v>0</v>
          </cell>
          <cell r="U55">
            <v>0</v>
          </cell>
          <cell r="V55">
            <v>0</v>
          </cell>
          <cell r="W55">
            <v>0</v>
          </cell>
          <cell r="X55">
            <v>0</v>
          </cell>
        </row>
        <row r="56">
          <cell r="A56" t="str">
            <v/>
          </cell>
          <cell r="B56" t="str">
            <v>Historical Test Year Twelve Months ended September 2005</v>
          </cell>
          <cell r="D56">
            <v>1674133.57</v>
          </cell>
          <cell r="E56">
            <v>0</v>
          </cell>
          <cell r="F56">
            <v>0</v>
          </cell>
          <cell r="G56">
            <v>0</v>
          </cell>
          <cell r="H56">
            <v>0</v>
          </cell>
          <cell r="I56">
            <v>999203.3</v>
          </cell>
          <cell r="J56">
            <v>0</v>
          </cell>
          <cell r="K56">
            <v>76302.58</v>
          </cell>
          <cell r="L56">
            <v>579230.5</v>
          </cell>
          <cell r="M56">
            <v>0</v>
          </cell>
          <cell r="N56">
            <v>0</v>
          </cell>
          <cell r="O56">
            <v>0</v>
          </cell>
          <cell r="P56">
            <v>0</v>
          </cell>
          <cell r="Q56">
            <v>0</v>
          </cell>
          <cell r="R56">
            <v>19397.189999999999</v>
          </cell>
        </row>
        <row r="57">
          <cell r="A57" t="str">
            <v/>
          </cell>
        </row>
        <row r="58">
          <cell r="A58" t="str">
            <v>DIR372.00</v>
          </cell>
          <cell r="B58" t="str">
            <v>Leased Wtr. Htrs.</v>
          </cell>
          <cell r="C58" t="str">
            <v>CUS</v>
          </cell>
          <cell r="E58">
            <v>0.97930401824490343</v>
          </cell>
          <cell r="F58">
            <v>1.8958814267068601E-2</v>
          </cell>
          <cell r="G58">
            <v>1.4320019694091309E-3</v>
          </cell>
          <cell r="H58">
            <v>0</v>
          </cell>
          <cell r="I58">
            <v>2.6661340591658807E-4</v>
          </cell>
          <cell r="J58">
            <v>0</v>
          </cell>
          <cell r="K58">
            <v>3.8552112702224411E-5</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
          </cell>
          <cell r="B59" t="str">
            <v>Historical Test Year Twelve Months ended September 2005</v>
          </cell>
          <cell r="D59">
            <v>2152930</v>
          </cell>
          <cell r="E59">
            <v>2108373</v>
          </cell>
          <cell r="F59">
            <v>40817</v>
          </cell>
          <cell r="G59">
            <v>3083</v>
          </cell>
          <cell r="H59">
            <v>0</v>
          </cell>
          <cell r="I59">
            <v>574</v>
          </cell>
          <cell r="J59">
            <v>0</v>
          </cell>
          <cell r="K59">
            <v>83</v>
          </cell>
          <cell r="L59">
            <v>0</v>
          </cell>
          <cell r="M59">
            <v>0</v>
          </cell>
          <cell r="N59">
            <v>0</v>
          </cell>
          <cell r="O59">
            <v>0</v>
          </cell>
          <cell r="P59">
            <v>0</v>
          </cell>
          <cell r="Q59">
            <v>0</v>
          </cell>
          <cell r="R59">
            <v>0</v>
          </cell>
        </row>
        <row r="60">
          <cell r="A60" t="str">
            <v/>
          </cell>
        </row>
        <row r="61">
          <cell r="A61" t="str">
            <v>DIR373.00</v>
          </cell>
          <cell r="B61" t="str">
            <v>Str. &amp; Signal Systems</v>
          </cell>
          <cell r="C61" t="str">
            <v>CUS</v>
          </cell>
          <cell r="E61">
            <v>0</v>
          </cell>
          <cell r="F61">
            <v>0</v>
          </cell>
          <cell r="G61">
            <v>0</v>
          </cell>
          <cell r="H61">
            <v>0</v>
          </cell>
          <cell r="I61">
            <v>0</v>
          </cell>
          <cell r="J61">
            <v>0</v>
          </cell>
          <cell r="K61">
            <v>0</v>
          </cell>
          <cell r="L61">
            <v>0</v>
          </cell>
          <cell r="M61">
            <v>0</v>
          </cell>
          <cell r="N61">
            <v>0</v>
          </cell>
          <cell r="O61">
            <v>0</v>
          </cell>
          <cell r="P61">
            <v>1</v>
          </cell>
          <cell r="Q61">
            <v>0</v>
          </cell>
          <cell r="R61">
            <v>0</v>
          </cell>
          <cell r="S61">
            <v>0</v>
          </cell>
          <cell r="T61">
            <v>0</v>
          </cell>
          <cell r="U61">
            <v>0</v>
          </cell>
          <cell r="V61">
            <v>0</v>
          </cell>
          <cell r="W61">
            <v>0</v>
          </cell>
          <cell r="X61">
            <v>0</v>
          </cell>
        </row>
        <row r="62">
          <cell r="A62" t="str">
            <v/>
          </cell>
          <cell r="B62" t="str">
            <v>Historical Test Year Twelve Months ended September 2005</v>
          </cell>
          <cell r="D62">
            <v>1</v>
          </cell>
          <cell r="E62">
            <v>0</v>
          </cell>
          <cell r="F62">
            <v>0</v>
          </cell>
          <cell r="G62">
            <v>0</v>
          </cell>
          <cell r="H62">
            <v>0</v>
          </cell>
          <cell r="I62">
            <v>0</v>
          </cell>
          <cell r="J62">
            <v>0</v>
          </cell>
          <cell r="K62">
            <v>0</v>
          </cell>
          <cell r="L62">
            <v>0</v>
          </cell>
          <cell r="M62">
            <v>0</v>
          </cell>
          <cell r="N62">
            <v>0</v>
          </cell>
          <cell r="O62">
            <v>0</v>
          </cell>
          <cell r="P62">
            <v>1</v>
          </cell>
          <cell r="Q62">
            <v>0</v>
          </cell>
          <cell r="R62">
            <v>0</v>
          </cell>
        </row>
        <row r="63">
          <cell r="A63" t="str">
            <v/>
          </cell>
        </row>
        <row r="64">
          <cell r="A64" t="str">
            <v>UNBILLED</v>
          </cell>
          <cell r="B64" t="str">
            <v>Direct Assignment of Unbilled Revenue</v>
          </cell>
          <cell r="C64" t="str">
            <v>CUS</v>
          </cell>
          <cell r="E64">
            <v>0.1537510342389749</v>
          </cell>
          <cell r="F64">
            <v>4.3938485602228128E-2</v>
          </cell>
          <cell r="G64">
            <v>5.1366878715329523E-2</v>
          </cell>
          <cell r="H64">
            <v>3.093847394883123E-2</v>
          </cell>
          <cell r="I64">
            <v>1.9633384133511674E-2</v>
          </cell>
          <cell r="J64">
            <v>1.385459409276363E-4</v>
          </cell>
          <cell r="K64">
            <v>1.7247027412673976E-3</v>
          </cell>
          <cell r="L64">
            <v>7.9735131236671423E-3</v>
          </cell>
          <cell r="M64">
            <v>6.8198268305220593E-3</v>
          </cell>
          <cell r="N64">
            <v>3.9226628788810669E-2</v>
          </cell>
          <cell r="O64">
            <v>0.6402440998204082</v>
          </cell>
          <cell r="P64">
            <v>4.2444261155214179E-3</v>
          </cell>
          <cell r="Q64">
            <v>0</v>
          </cell>
          <cell r="R64">
            <v>0</v>
          </cell>
          <cell r="S64">
            <v>0</v>
          </cell>
          <cell r="T64">
            <v>0</v>
          </cell>
          <cell r="U64">
            <v>0</v>
          </cell>
          <cell r="V64">
            <v>0</v>
          </cell>
          <cell r="W64">
            <v>0</v>
          </cell>
          <cell r="X64">
            <v>0</v>
          </cell>
        </row>
        <row r="65">
          <cell r="A65" t="str">
            <v/>
          </cell>
          <cell r="B65" t="str">
            <v>Historical Test Year Twelve Months ended September 2005</v>
          </cell>
          <cell r="D65">
            <v>-772307</v>
          </cell>
          <cell r="E65">
            <v>-118743</v>
          </cell>
          <cell r="F65">
            <v>-33934</v>
          </cell>
          <cell r="G65">
            <v>-39671</v>
          </cell>
          <cell r="H65">
            <v>-23894</v>
          </cell>
          <cell r="I65">
            <v>-15163</v>
          </cell>
          <cell r="J65">
            <v>-107</v>
          </cell>
          <cell r="K65">
            <v>-1332</v>
          </cell>
          <cell r="L65">
            <v>-6158</v>
          </cell>
          <cell r="M65">
            <v>-5267</v>
          </cell>
          <cell r="N65">
            <v>-30295</v>
          </cell>
          <cell r="O65">
            <v>-494465</v>
          </cell>
          <cell r="P65">
            <v>-3278</v>
          </cell>
          <cell r="Q65">
            <v>0</v>
          </cell>
          <cell r="R65">
            <v>0</v>
          </cell>
        </row>
        <row r="66">
          <cell r="A66" t="str">
            <v/>
          </cell>
        </row>
        <row r="67">
          <cell r="A67" t="str">
            <v>PROFORMA</v>
          </cell>
          <cell r="B67" t="str">
            <v>Proforma Revenue</v>
          </cell>
          <cell r="C67" t="str">
            <v>CUS</v>
          </cell>
          <cell r="E67">
            <v>0.54023264276228622</v>
          </cell>
          <cell r="F67">
            <v>0.1223348905308808</v>
          </cell>
          <cell r="G67">
            <v>0.14147065370057785</v>
          </cell>
          <cell r="H67">
            <v>8.3041137924974806E-2</v>
          </cell>
          <cell r="I67">
            <v>5.4191536612645766E-2</v>
          </cell>
          <cell r="J67">
            <v>1.6303854456289625E-4</v>
          </cell>
          <cell r="K67">
            <v>7.5165275419861559E-3</v>
          </cell>
          <cell r="L67">
            <v>1.9828441954852585E-2</v>
          </cell>
          <cell r="M67">
            <v>1.7563570344598475E-2</v>
          </cell>
          <cell r="N67">
            <v>5.4913096780014417E-4</v>
          </cell>
          <cell r="O67">
            <v>3.3542976835472037E-3</v>
          </cell>
          <cell r="P67">
            <v>8.48064221120454E-3</v>
          </cell>
          <cell r="Q67">
            <v>9.8670778235148446E-4</v>
          </cell>
          <cell r="R67">
            <v>2.8678143773105247E-4</v>
          </cell>
          <cell r="S67">
            <v>0</v>
          </cell>
          <cell r="T67">
            <v>0</v>
          </cell>
          <cell r="U67">
            <v>0</v>
          </cell>
          <cell r="V67">
            <v>0</v>
          </cell>
          <cell r="W67">
            <v>0</v>
          </cell>
          <cell r="X67">
            <v>0</v>
          </cell>
        </row>
        <row r="68">
          <cell r="A68" t="str">
            <v/>
          </cell>
          <cell r="B68" t="str">
            <v>Historical Test Year Twelve Months ended September 2005</v>
          </cell>
          <cell r="D68">
            <v>1616820125</v>
          </cell>
          <cell r="E68">
            <v>873459009</v>
          </cell>
          <cell r="F68">
            <v>197793513</v>
          </cell>
          <cell r="G68">
            <v>228732600</v>
          </cell>
          <cell r="H68">
            <v>134262583</v>
          </cell>
          <cell r="I68">
            <v>87617967</v>
          </cell>
          <cell r="J68">
            <v>263604</v>
          </cell>
          <cell r="K68">
            <v>12152873</v>
          </cell>
          <cell r="L68">
            <v>32059024</v>
          </cell>
          <cell r="M68">
            <v>28397134</v>
          </cell>
          <cell r="N68">
            <v>887846</v>
          </cell>
          <cell r="O68">
            <v>5423296</v>
          </cell>
          <cell r="P68">
            <v>13711673</v>
          </cell>
          <cell r="Q68">
            <v>1595329</v>
          </cell>
          <cell r="R68">
            <v>463674</v>
          </cell>
        </row>
        <row r="69">
          <cell r="A69" t="str">
            <v/>
          </cell>
        </row>
        <row r="70">
          <cell r="A70" t="str">
            <v>DIR451.02</v>
          </cell>
          <cell r="B70" t="str">
            <v>Seasonal Svc. Chgs.</v>
          </cell>
          <cell r="C70" t="str">
            <v>CUS</v>
          </cell>
          <cell r="E70">
            <v>0.66666666666666663</v>
          </cell>
          <cell r="F70">
            <v>0</v>
          </cell>
          <cell r="G70">
            <v>0.33333333333333331</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t="str">
            <v/>
          </cell>
          <cell r="B71" t="str">
            <v>Historical Test Year Twelve Months ended September 2005</v>
          </cell>
          <cell r="D71">
            <v>15</v>
          </cell>
          <cell r="E71">
            <v>10</v>
          </cell>
          <cell r="F71">
            <v>0</v>
          </cell>
          <cell r="G71">
            <v>5</v>
          </cell>
          <cell r="H71">
            <v>0</v>
          </cell>
          <cell r="I71">
            <v>0</v>
          </cell>
          <cell r="J71">
            <v>0</v>
          </cell>
          <cell r="K71">
            <v>0</v>
          </cell>
          <cell r="L71">
            <v>0</v>
          </cell>
          <cell r="M71">
            <v>0</v>
          </cell>
          <cell r="N71">
            <v>0</v>
          </cell>
          <cell r="O71">
            <v>0</v>
          </cell>
          <cell r="P71">
            <v>0</v>
          </cell>
          <cell r="Q71">
            <v>0</v>
          </cell>
          <cell r="R71">
            <v>0</v>
          </cell>
        </row>
        <row r="72">
          <cell r="A72" t="str">
            <v/>
          </cell>
        </row>
        <row r="73">
          <cell r="A73" t="str">
            <v>DIR454.04</v>
          </cell>
          <cell r="B73" t="str">
            <v>Equip. (Transf.) Rentals</v>
          </cell>
          <cell r="C73" t="str">
            <v>CUS</v>
          </cell>
          <cell r="E73">
            <v>0</v>
          </cell>
          <cell r="F73">
            <v>0</v>
          </cell>
          <cell r="G73">
            <v>0</v>
          </cell>
          <cell r="H73">
            <v>0</v>
          </cell>
          <cell r="I73">
            <v>0.18608247472875239</v>
          </cell>
          <cell r="J73">
            <v>0</v>
          </cell>
          <cell r="K73">
            <v>7.379199687406481E-3</v>
          </cell>
          <cell r="L73">
            <v>2.9581580722156012E-2</v>
          </cell>
          <cell r="M73">
            <v>0.37268792038131571</v>
          </cell>
          <cell r="N73">
            <v>0</v>
          </cell>
          <cell r="O73">
            <v>0.40280687371579604</v>
          </cell>
          <cell r="P73">
            <v>0</v>
          </cell>
          <cell r="Q73">
            <v>0</v>
          </cell>
          <cell r="R73">
            <v>1.4619507645733426E-3</v>
          </cell>
          <cell r="S73">
            <v>0</v>
          </cell>
          <cell r="T73">
            <v>0</v>
          </cell>
          <cell r="U73">
            <v>0</v>
          </cell>
          <cell r="V73">
            <v>0</v>
          </cell>
          <cell r="W73">
            <v>0</v>
          </cell>
          <cell r="X73">
            <v>0</v>
          </cell>
        </row>
        <row r="74">
          <cell r="A74" t="str">
            <v/>
          </cell>
          <cell r="B74" t="str">
            <v>Historical Test Year Twelve Months ended September 2005</v>
          </cell>
          <cell r="D74">
            <v>2341392.12</v>
          </cell>
          <cell r="E74">
            <v>0</v>
          </cell>
          <cell r="F74">
            <v>0</v>
          </cell>
          <cell r="G74">
            <v>0</v>
          </cell>
          <cell r="H74">
            <v>0</v>
          </cell>
          <cell r="I74">
            <v>435692.04</v>
          </cell>
          <cell r="J74">
            <v>0</v>
          </cell>
          <cell r="K74">
            <v>17277.599999999999</v>
          </cell>
          <cell r="L74">
            <v>69262.080000000002</v>
          </cell>
          <cell r="M74">
            <v>872608.56</v>
          </cell>
          <cell r="N74">
            <v>0</v>
          </cell>
          <cell r="O74">
            <v>943128.84</v>
          </cell>
          <cell r="P74">
            <v>0</v>
          </cell>
          <cell r="Q74">
            <v>0</v>
          </cell>
          <cell r="R74">
            <v>3423</v>
          </cell>
        </row>
        <row r="75">
          <cell r="A75" t="str">
            <v/>
          </cell>
        </row>
        <row r="76">
          <cell r="A76" t="str">
            <v>DIR451.05</v>
          </cell>
          <cell r="B76" t="str">
            <v>Water Htr. Rentals</v>
          </cell>
          <cell r="C76" t="str">
            <v>CUS</v>
          </cell>
          <cell r="E76">
            <v>0.88884733624138956</v>
          </cell>
          <cell r="F76">
            <v>0.10182153912342941</v>
          </cell>
          <cell r="G76">
            <v>7.6917606525047219E-3</v>
          </cell>
          <cell r="H76">
            <v>0</v>
          </cell>
          <cell r="I76">
            <v>1.4329176928539154E-3</v>
          </cell>
          <cell r="J76">
            <v>0</v>
          </cell>
          <cell r="K76">
            <v>2.0644628982228634E-4</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
          </cell>
          <cell r="B77" t="str">
            <v>Historical Test Year Twelve Months ended September 2005</v>
          </cell>
          <cell r="D77">
            <v>56528.020000000004</v>
          </cell>
          <cell r="E77">
            <v>50244.78</v>
          </cell>
          <cell r="F77">
            <v>5755.77</v>
          </cell>
          <cell r="G77">
            <v>434.8</v>
          </cell>
          <cell r="H77">
            <v>0</v>
          </cell>
          <cell r="I77">
            <v>81</v>
          </cell>
          <cell r="J77">
            <v>0</v>
          </cell>
          <cell r="K77">
            <v>11.67</v>
          </cell>
          <cell r="L77">
            <v>0</v>
          </cell>
          <cell r="M77">
            <v>0</v>
          </cell>
          <cell r="N77">
            <v>0</v>
          </cell>
          <cell r="O77">
            <v>0</v>
          </cell>
          <cell r="P77">
            <v>0</v>
          </cell>
          <cell r="Q77">
            <v>0</v>
          </cell>
          <cell r="R77">
            <v>0</v>
          </cell>
        </row>
        <row r="78">
          <cell r="A78" t="str">
            <v/>
          </cell>
        </row>
        <row r="79">
          <cell r="A79" t="str">
            <v>OH_NCP</v>
          </cell>
          <cell r="B79" t="str">
            <v>Allocate Overhead Lines - 12 NCP</v>
          </cell>
          <cell r="C79" t="str">
            <v>DEM</v>
          </cell>
          <cell r="E79">
            <v>0.67850441517067683</v>
          </cell>
          <cell r="F79">
            <v>0.1193320644177162</v>
          </cell>
          <cell r="G79">
            <v>9.9606983278469105E-2</v>
          </cell>
          <cell r="H79">
            <v>3.8059754740595461E-2</v>
          </cell>
          <cell r="I79">
            <v>4.1890607131768585E-2</v>
          </cell>
          <cell r="J79">
            <v>1.4926150268150023E-3</v>
          </cell>
          <cell r="K79">
            <v>1.5026429313879196E-2</v>
          </cell>
          <cell r="L79">
            <v>1.0895704007112099E-3</v>
          </cell>
          <cell r="M79">
            <v>0</v>
          </cell>
          <cell r="N79">
            <v>8.6779943419476879E-6</v>
          </cell>
          <cell r="O79">
            <v>0</v>
          </cell>
          <cell r="P79">
            <v>4.398778909773928E-3</v>
          </cell>
          <cell r="Q79">
            <v>0</v>
          </cell>
          <cell r="R79">
            <v>5.9010361525244277E-4</v>
          </cell>
          <cell r="S79">
            <v>0</v>
          </cell>
          <cell r="T79">
            <v>0</v>
          </cell>
          <cell r="U79">
            <v>0</v>
          </cell>
          <cell r="V79">
            <v>0</v>
          </cell>
          <cell r="W79">
            <v>0</v>
          </cell>
          <cell r="X79">
            <v>0</v>
          </cell>
        </row>
        <row r="80">
          <cell r="A80" t="str">
            <v/>
          </cell>
          <cell r="B80" t="str">
            <v>Historical Test Year Twelve Months ended September 2005</v>
          </cell>
          <cell r="D80">
            <v>10371.060000000001</v>
          </cell>
          <cell r="E80">
            <v>7036.81</v>
          </cell>
          <cell r="F80">
            <v>1237.5999999999999</v>
          </cell>
          <cell r="G80">
            <v>1033.03</v>
          </cell>
          <cell r="H80">
            <v>394.72</v>
          </cell>
          <cell r="I80">
            <v>434.45</v>
          </cell>
          <cell r="J80">
            <v>15.48</v>
          </cell>
          <cell r="K80">
            <v>155.84</v>
          </cell>
          <cell r="L80">
            <v>11.3</v>
          </cell>
          <cell r="M80">
            <v>0</v>
          </cell>
          <cell r="N80">
            <v>0.09</v>
          </cell>
          <cell r="O80">
            <v>0</v>
          </cell>
          <cell r="P80">
            <v>45.62</v>
          </cell>
          <cell r="Q80">
            <v>0</v>
          </cell>
          <cell r="R80">
            <v>6.12</v>
          </cell>
        </row>
        <row r="81">
          <cell r="A81" t="str">
            <v/>
          </cell>
        </row>
        <row r="82">
          <cell r="A82" t="str">
            <v>UG_NCP</v>
          </cell>
          <cell r="B82" t="str">
            <v>Allocate Underground Lines - 12 NCP</v>
          </cell>
          <cell r="C82" t="str">
            <v>DEM</v>
          </cell>
          <cell r="E82">
            <v>0.66860465116279089</v>
          </cell>
          <cell r="F82">
            <v>0.11270310970228871</v>
          </cell>
          <cell r="G82">
            <v>0.10752795570990165</v>
          </cell>
          <cell r="H82">
            <v>5.0724192280843489E-2</v>
          </cell>
          <cell r="I82">
            <v>3.3557827818291183E-2</v>
          </cell>
          <cell r="J82">
            <v>4.2586633065666839E-4</v>
          </cell>
          <cell r="K82">
            <v>1.5545218662604108E-2</v>
          </cell>
          <cell r="L82">
            <v>5.3211339459369282E-3</v>
          </cell>
          <cell r="M82">
            <v>0</v>
          </cell>
          <cell r="N82">
            <v>1.1085695720701935E-4</v>
          </cell>
          <cell r="O82">
            <v>0</v>
          </cell>
          <cell r="P82">
            <v>5.2179601441799004E-3</v>
          </cell>
          <cell r="Q82">
            <v>0</v>
          </cell>
          <cell r="R82">
            <v>2.6122728529970893E-4</v>
          </cell>
          <cell r="S82">
            <v>0</v>
          </cell>
          <cell r="T82">
            <v>0</v>
          </cell>
          <cell r="U82">
            <v>0</v>
          </cell>
          <cell r="V82">
            <v>0</v>
          </cell>
          <cell r="W82">
            <v>0</v>
          </cell>
          <cell r="X82">
            <v>0</v>
          </cell>
        </row>
        <row r="83">
          <cell r="A83" t="str">
            <v/>
          </cell>
          <cell r="B83" t="str">
            <v>Historical Test Year Twelve Months ended September 2005</v>
          </cell>
          <cell r="D83">
            <v>9110.8399999999983</v>
          </cell>
          <cell r="E83">
            <v>6091.55</v>
          </cell>
          <cell r="F83">
            <v>1026.82</v>
          </cell>
          <cell r="G83">
            <v>979.67000000000007</v>
          </cell>
          <cell r="H83">
            <v>462.14</v>
          </cell>
          <cell r="I83">
            <v>305.74</v>
          </cell>
          <cell r="J83">
            <v>3.88</v>
          </cell>
          <cell r="K83">
            <v>141.63</v>
          </cell>
          <cell r="L83">
            <v>48.48</v>
          </cell>
          <cell r="M83">
            <v>0</v>
          </cell>
          <cell r="N83">
            <v>1.01</v>
          </cell>
          <cell r="O83">
            <v>0</v>
          </cell>
          <cell r="P83">
            <v>47.54</v>
          </cell>
          <cell r="Q83">
            <v>0</v>
          </cell>
          <cell r="R83">
            <v>2.38</v>
          </cell>
        </row>
        <row r="84">
          <cell r="A84" t="str">
            <v/>
          </cell>
        </row>
        <row r="85">
          <cell r="A85" t="str">
            <v>DIR235.00</v>
          </cell>
          <cell r="B85" t="str">
            <v>Customer Deposits</v>
          </cell>
          <cell r="C85" t="str">
            <v>CUS</v>
          </cell>
          <cell r="E85">
            <v>0.80262092099597404</v>
          </cell>
          <cell r="F85">
            <v>0.12226930454285714</v>
          </cell>
          <cell r="G85">
            <v>5.1959679991550198E-2</v>
          </cell>
          <cell r="H85">
            <v>1.2335830518469927E-2</v>
          </cell>
          <cell r="I85">
            <v>1.0814263951148656E-2</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
          </cell>
          <cell r="B86" t="str">
            <v>Historical Test Year Twelve Months ended September 2005</v>
          </cell>
          <cell r="D86">
            <v>8634522</v>
          </cell>
          <cell r="E86">
            <v>6930248</v>
          </cell>
          <cell r="F86">
            <v>1055737</v>
          </cell>
          <cell r="G86">
            <v>448647</v>
          </cell>
          <cell r="H86">
            <v>106514</v>
          </cell>
          <cell r="I86">
            <v>93376</v>
          </cell>
          <cell r="J86">
            <v>0</v>
          </cell>
          <cell r="K86">
            <v>0</v>
          </cell>
          <cell r="L86">
            <v>0</v>
          </cell>
          <cell r="M86">
            <v>0</v>
          </cell>
          <cell r="N86">
            <v>0</v>
          </cell>
          <cell r="O86">
            <v>0</v>
          </cell>
          <cell r="P86">
            <v>0</v>
          </cell>
          <cell r="Q86">
            <v>0</v>
          </cell>
          <cell r="R86">
            <v>0</v>
          </cell>
        </row>
        <row r="87">
          <cell r="A87" t="str">
            <v/>
          </cell>
        </row>
        <row r="88">
          <cell r="A88" t="str">
            <v>RESID</v>
          </cell>
          <cell r="B88" t="str">
            <v>Residential Allocation Only</v>
          </cell>
          <cell r="C88" t="str">
            <v>CUS</v>
          </cell>
          <cell r="E88">
            <v>1</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
          </cell>
          <cell r="B89" t="str">
            <v>Historical Test Year Twelve Months ended September 2005</v>
          </cell>
          <cell r="D89">
            <v>1</v>
          </cell>
          <cell r="E89">
            <v>1</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
          </cell>
        </row>
        <row r="91">
          <cell r="A91" t="str">
            <v>PROFORMA_RETAIL</v>
          </cell>
          <cell r="B91" t="str">
            <v>Proforma Retail Revenue - No Transportation</v>
          </cell>
          <cell r="C91" t="str">
            <v>CUS</v>
          </cell>
          <cell r="E91">
            <v>0.54304393662276029</v>
          </cell>
          <cell r="F91">
            <v>0.12297150390713425</v>
          </cell>
          <cell r="G91">
            <v>0.14220684686756624</v>
          </cell>
          <cell r="H91">
            <v>8.3473272199611703E-2</v>
          </cell>
          <cell r="I91">
            <v>5.4473541664006239E-2</v>
          </cell>
          <cell r="J91">
            <v>1.6388697396732226E-4</v>
          </cell>
          <cell r="K91">
            <v>7.5556424825843826E-3</v>
          </cell>
          <cell r="L91">
            <v>1.9931626347497608E-2</v>
          </cell>
          <cell r="M91">
            <v>1.7654968667412337E-2</v>
          </cell>
          <cell r="N91">
            <v>0</v>
          </cell>
          <cell r="O91">
            <v>0</v>
          </cell>
          <cell r="P91">
            <v>8.5247742674596574E-3</v>
          </cell>
          <cell r="Q91">
            <v>0</v>
          </cell>
          <cell r="R91">
            <v>0</v>
          </cell>
          <cell r="S91">
            <v>0</v>
          </cell>
          <cell r="T91">
            <v>0</v>
          </cell>
          <cell r="U91">
            <v>0</v>
          </cell>
          <cell r="V91">
            <v>0</v>
          </cell>
          <cell r="W91">
            <v>0</v>
          </cell>
          <cell r="X91">
            <v>0</v>
          </cell>
        </row>
        <row r="92">
          <cell r="A92" t="str">
            <v/>
          </cell>
          <cell r="B92" t="str">
            <v>Historical Test Year Twelve Months ended September 2005</v>
          </cell>
          <cell r="D92">
            <v>1608449980</v>
          </cell>
          <cell r="E92">
            <v>873459009</v>
          </cell>
          <cell r="F92">
            <v>197793513</v>
          </cell>
          <cell r="G92">
            <v>228732600</v>
          </cell>
          <cell r="H92">
            <v>134262583</v>
          </cell>
          <cell r="I92">
            <v>87617967</v>
          </cell>
          <cell r="J92">
            <v>263604</v>
          </cell>
          <cell r="K92">
            <v>12152873</v>
          </cell>
          <cell r="L92">
            <v>32059024</v>
          </cell>
          <cell r="M92">
            <v>28397134</v>
          </cell>
          <cell r="N92">
            <v>0</v>
          </cell>
          <cell r="O92">
            <v>0</v>
          </cell>
          <cell r="P92">
            <v>13711673</v>
          </cell>
          <cell r="Q92">
            <v>0</v>
          </cell>
          <cell r="R92">
            <v>0</v>
          </cell>
        </row>
        <row r="93">
          <cell r="A93" t="str">
            <v/>
          </cell>
        </row>
        <row r="94">
          <cell r="A94" t="str">
            <v>OH_TFMRC</v>
          </cell>
          <cell r="B94" t="str">
            <v>Allocate Overhead Transformers</v>
          </cell>
          <cell r="C94" t="str">
            <v>CUS</v>
          </cell>
          <cell r="E94">
            <v>0.83789404821706592</v>
          </cell>
          <cell r="F94">
            <v>0.13766780913971724</v>
          </cell>
          <cell r="G94">
            <v>2.3098181861595655E-2</v>
          </cell>
          <cell r="H94">
            <v>2.7852109380830493E-4</v>
          </cell>
          <cell r="I94">
            <v>0</v>
          </cell>
          <cell r="J94">
            <v>0</v>
          </cell>
          <cell r="K94">
            <v>0</v>
          </cell>
          <cell r="L94">
            <v>0</v>
          </cell>
          <cell r="M94">
            <v>0</v>
          </cell>
          <cell r="N94">
            <v>0</v>
          </cell>
          <cell r="O94">
            <v>0</v>
          </cell>
          <cell r="P94">
            <v>1.061439687812837E-3</v>
          </cell>
          <cell r="Q94">
            <v>0</v>
          </cell>
          <cell r="R94">
            <v>0</v>
          </cell>
          <cell r="S94">
            <v>0</v>
          </cell>
          <cell r="T94">
            <v>0</v>
          </cell>
          <cell r="U94">
            <v>0</v>
          </cell>
          <cell r="V94">
            <v>0</v>
          </cell>
          <cell r="W94">
            <v>0</v>
          </cell>
          <cell r="X94">
            <v>0</v>
          </cell>
        </row>
        <row r="95">
          <cell r="A95" t="str">
            <v/>
          </cell>
          <cell r="B95" t="str">
            <v>Historical Test Year Twelve Months ended September 2005</v>
          </cell>
          <cell r="D95">
            <v>235199421</v>
          </cell>
          <cell r="E95">
            <v>197072195</v>
          </cell>
          <cell r="F95">
            <v>32379389</v>
          </cell>
          <cell r="G95">
            <v>5432679</v>
          </cell>
          <cell r="H95">
            <v>65508</v>
          </cell>
          <cell r="I95">
            <v>0</v>
          </cell>
          <cell r="J95">
            <v>0</v>
          </cell>
          <cell r="K95">
            <v>0</v>
          </cell>
          <cell r="L95">
            <v>0</v>
          </cell>
          <cell r="M95">
            <v>0</v>
          </cell>
          <cell r="N95">
            <v>0</v>
          </cell>
          <cell r="O95">
            <v>0</v>
          </cell>
          <cell r="P95">
            <v>249650</v>
          </cell>
          <cell r="Q95">
            <v>0</v>
          </cell>
          <cell r="R95">
            <v>0</v>
          </cell>
        </row>
        <row r="96">
          <cell r="A96" t="str">
            <v/>
          </cell>
        </row>
        <row r="97">
          <cell r="A97" t="str">
            <v>OH_TFMR</v>
          </cell>
          <cell r="B97" t="str">
            <v>Allocate Overhead Transformers</v>
          </cell>
          <cell r="C97" t="str">
            <v>DEM</v>
          </cell>
          <cell r="E97">
            <v>0.83789404821706592</v>
          </cell>
          <cell r="F97">
            <v>0.13766780913971724</v>
          </cell>
          <cell r="G97">
            <v>2.3098181861595655E-2</v>
          </cell>
          <cell r="H97">
            <v>2.7852109380830493E-4</v>
          </cell>
          <cell r="I97">
            <v>0</v>
          </cell>
          <cell r="J97">
            <v>0</v>
          </cell>
          <cell r="K97">
            <v>0</v>
          </cell>
          <cell r="L97">
            <v>0</v>
          </cell>
          <cell r="M97">
            <v>0</v>
          </cell>
          <cell r="N97">
            <v>0</v>
          </cell>
          <cell r="O97">
            <v>0</v>
          </cell>
          <cell r="P97">
            <v>1.061439687812837E-3</v>
          </cell>
          <cell r="Q97">
            <v>0</v>
          </cell>
          <cell r="R97">
            <v>0</v>
          </cell>
          <cell r="S97">
            <v>0</v>
          </cell>
          <cell r="T97">
            <v>0</v>
          </cell>
          <cell r="U97">
            <v>0</v>
          </cell>
          <cell r="V97">
            <v>0</v>
          </cell>
          <cell r="W97">
            <v>0</v>
          </cell>
          <cell r="X97">
            <v>0</v>
          </cell>
        </row>
        <row r="98">
          <cell r="A98" t="str">
            <v/>
          </cell>
          <cell r="B98" t="str">
            <v>Historical Test Year Twelve Months ended September 2005</v>
          </cell>
          <cell r="D98">
            <v>235199421</v>
          </cell>
          <cell r="E98">
            <v>197072195</v>
          </cell>
          <cell r="F98">
            <v>32379389</v>
          </cell>
          <cell r="G98">
            <v>5432679</v>
          </cell>
          <cell r="H98">
            <v>65508</v>
          </cell>
          <cell r="I98">
            <v>0</v>
          </cell>
          <cell r="J98">
            <v>0</v>
          </cell>
          <cell r="K98">
            <v>0</v>
          </cell>
          <cell r="L98">
            <v>0</v>
          </cell>
          <cell r="M98">
            <v>0</v>
          </cell>
          <cell r="N98">
            <v>0</v>
          </cell>
          <cell r="O98">
            <v>0</v>
          </cell>
          <cell r="P98">
            <v>249650</v>
          </cell>
          <cell r="Q98">
            <v>0</v>
          </cell>
          <cell r="R98">
            <v>0</v>
          </cell>
        </row>
        <row r="99">
          <cell r="A99" t="str">
            <v/>
          </cell>
        </row>
        <row r="100">
          <cell r="A100" t="str">
            <v>UG_TFMRC</v>
          </cell>
          <cell r="B100" t="str">
            <v>Allocate Underground Transformers</v>
          </cell>
          <cell r="C100" t="str">
            <v>CUS</v>
          </cell>
          <cell r="E100">
            <v>0.63241112403193611</v>
          </cell>
          <cell r="F100">
            <v>0.17588735914830722</v>
          </cell>
          <cell r="G100">
            <v>0.149112597009986</v>
          </cell>
          <cell r="H100">
            <v>3.9865203927957484E-2</v>
          </cell>
          <cell r="I100">
            <v>0</v>
          </cell>
          <cell r="J100">
            <v>0</v>
          </cell>
          <cell r="K100">
            <v>0</v>
          </cell>
          <cell r="L100">
            <v>2.3679182100649074E-3</v>
          </cell>
          <cell r="M100">
            <v>0</v>
          </cell>
          <cell r="N100">
            <v>0</v>
          </cell>
          <cell r="O100">
            <v>0</v>
          </cell>
          <cell r="P100">
            <v>2.3956549961804866E-4</v>
          </cell>
          <cell r="Q100">
            <v>0</v>
          </cell>
          <cell r="R100">
            <v>1.1623217213027623E-4</v>
          </cell>
          <cell r="S100">
            <v>0</v>
          </cell>
          <cell r="T100">
            <v>0</v>
          </cell>
          <cell r="U100">
            <v>0</v>
          </cell>
          <cell r="V100">
            <v>0</v>
          </cell>
          <cell r="W100">
            <v>0</v>
          </cell>
          <cell r="X100">
            <v>0</v>
          </cell>
        </row>
        <row r="101">
          <cell r="A101" t="str">
            <v/>
          </cell>
          <cell r="B101" t="str">
            <v>Historical Test Year Twelve Months ended September 2005</v>
          </cell>
          <cell r="D101">
            <v>208135145</v>
          </cell>
          <cell r="E101">
            <v>131626981</v>
          </cell>
          <cell r="F101">
            <v>36608341</v>
          </cell>
          <cell r="G101">
            <v>31035572</v>
          </cell>
          <cell r="H101">
            <v>8297350</v>
          </cell>
          <cell r="I101">
            <v>0</v>
          </cell>
          <cell r="J101">
            <v>0</v>
          </cell>
          <cell r="K101">
            <v>0</v>
          </cell>
          <cell r="L101">
            <v>492847</v>
          </cell>
          <cell r="M101">
            <v>0</v>
          </cell>
          <cell r="N101">
            <v>0</v>
          </cell>
          <cell r="O101">
            <v>0</v>
          </cell>
          <cell r="P101">
            <v>49862</v>
          </cell>
          <cell r="Q101">
            <v>0</v>
          </cell>
          <cell r="R101">
            <v>24192</v>
          </cell>
        </row>
        <row r="102">
          <cell r="A102" t="str">
            <v/>
          </cell>
        </row>
        <row r="103">
          <cell r="A103" t="str">
            <v>UG_TFMR</v>
          </cell>
          <cell r="B103" t="str">
            <v>Allocate Underground Transformers</v>
          </cell>
          <cell r="C103" t="str">
            <v>DEM</v>
          </cell>
          <cell r="E103">
            <v>0.63241112403193611</v>
          </cell>
          <cell r="F103">
            <v>0.17588735914830722</v>
          </cell>
          <cell r="G103">
            <v>0.149112597009986</v>
          </cell>
          <cell r="H103">
            <v>3.9865203927957484E-2</v>
          </cell>
          <cell r="I103">
            <v>0</v>
          </cell>
          <cell r="J103">
            <v>0</v>
          </cell>
          <cell r="K103">
            <v>0</v>
          </cell>
          <cell r="L103">
            <v>2.3679182100649074E-3</v>
          </cell>
          <cell r="M103">
            <v>0</v>
          </cell>
          <cell r="N103">
            <v>0</v>
          </cell>
          <cell r="O103">
            <v>0</v>
          </cell>
          <cell r="P103">
            <v>2.3956549961804866E-4</v>
          </cell>
          <cell r="Q103">
            <v>0</v>
          </cell>
          <cell r="R103">
            <v>1.1623217213027623E-4</v>
          </cell>
          <cell r="S103">
            <v>0</v>
          </cell>
          <cell r="T103">
            <v>0</v>
          </cell>
          <cell r="U103">
            <v>0</v>
          </cell>
          <cell r="V103">
            <v>0</v>
          </cell>
          <cell r="W103">
            <v>0</v>
          </cell>
          <cell r="X103">
            <v>0</v>
          </cell>
        </row>
        <row r="104">
          <cell r="A104" t="str">
            <v/>
          </cell>
          <cell r="B104" t="str">
            <v>Historical Test Year Twelve Months ended September 2005</v>
          </cell>
          <cell r="D104">
            <v>208135145</v>
          </cell>
          <cell r="E104">
            <v>131626981</v>
          </cell>
          <cell r="F104">
            <v>36608341</v>
          </cell>
          <cell r="G104">
            <v>31035572</v>
          </cell>
          <cell r="H104">
            <v>8297350</v>
          </cell>
          <cell r="I104">
            <v>0</v>
          </cell>
          <cell r="J104">
            <v>0</v>
          </cell>
          <cell r="K104">
            <v>0</v>
          </cell>
          <cell r="L104">
            <v>492847</v>
          </cell>
          <cell r="M104">
            <v>0</v>
          </cell>
          <cell r="N104">
            <v>0</v>
          </cell>
          <cell r="O104">
            <v>0</v>
          </cell>
          <cell r="P104">
            <v>49862</v>
          </cell>
          <cell r="Q104">
            <v>0</v>
          </cell>
          <cell r="R104">
            <v>24192</v>
          </cell>
        </row>
        <row r="105">
          <cell r="A105" t="str">
            <v/>
          </cell>
        </row>
        <row r="106">
          <cell r="A106" t="str">
            <v>DIR108.09</v>
          </cell>
          <cell r="B106" t="str">
            <v>Dist Accum Depr - Subs &amp; Lines</v>
          </cell>
          <cell r="C106" t="str">
            <v>DEM</v>
          </cell>
          <cell r="E106">
            <v>0</v>
          </cell>
          <cell r="F106">
            <v>0</v>
          </cell>
          <cell r="G106">
            <v>0</v>
          </cell>
          <cell r="H106">
            <v>0</v>
          </cell>
          <cell r="I106">
            <v>5.2637416600764637E-3</v>
          </cell>
          <cell r="J106">
            <v>0</v>
          </cell>
          <cell r="K106">
            <v>0</v>
          </cell>
          <cell r="L106">
            <v>0.44453099339040236</v>
          </cell>
          <cell r="M106">
            <v>0.23934085332917032</v>
          </cell>
          <cell r="N106">
            <v>0</v>
          </cell>
          <cell r="O106">
            <v>0.28983347232394158</v>
          </cell>
          <cell r="P106">
            <v>0</v>
          </cell>
          <cell r="Q106">
            <v>1.9024591142274214E-2</v>
          </cell>
          <cell r="R106">
            <v>2.0063481541350214E-3</v>
          </cell>
          <cell r="S106">
            <v>0</v>
          </cell>
          <cell r="T106">
            <v>0</v>
          </cell>
          <cell r="U106">
            <v>0</v>
          </cell>
          <cell r="V106">
            <v>0</v>
          </cell>
          <cell r="W106">
            <v>0</v>
          </cell>
          <cell r="X106">
            <v>0</v>
          </cell>
        </row>
        <row r="107">
          <cell r="A107" t="str">
            <v/>
          </cell>
          <cell r="B107" t="str">
            <v>Historical Test Year Twelve Months ended September 2005</v>
          </cell>
          <cell r="D107">
            <v>-15399122</v>
          </cell>
          <cell r="E107">
            <v>0</v>
          </cell>
          <cell r="F107">
            <v>0</v>
          </cell>
          <cell r="G107">
            <v>0</v>
          </cell>
          <cell r="H107">
            <v>0</v>
          </cell>
          <cell r="I107">
            <v>-81057</v>
          </cell>
          <cell r="J107">
            <v>0</v>
          </cell>
          <cell r="K107">
            <v>0</v>
          </cell>
          <cell r="L107">
            <v>-6845387</v>
          </cell>
          <cell r="M107">
            <v>-3685639</v>
          </cell>
          <cell r="N107">
            <v>0</v>
          </cell>
          <cell r="O107">
            <v>-4463181</v>
          </cell>
          <cell r="P107">
            <v>0</v>
          </cell>
          <cell r="Q107">
            <v>-292962</v>
          </cell>
          <cell r="R107">
            <v>-30896</v>
          </cell>
        </row>
        <row r="108">
          <cell r="A108" t="str">
            <v/>
          </cell>
        </row>
        <row r="109">
          <cell r="A109" t="str">
            <v>DIR451.06</v>
          </cell>
          <cell r="B109" t="str">
            <v>Acct. Svc. Chgs. Rev.</v>
          </cell>
          <cell r="C109" t="str">
            <v>CUS</v>
          </cell>
          <cell r="E109">
            <v>0.91815628370642788</v>
          </cell>
          <cell r="F109">
            <v>7.8816257864066236E-2</v>
          </cell>
          <cell r="G109">
            <v>2.8095285425570687E-3</v>
          </cell>
          <cell r="H109">
            <v>1.7817240757306358E-4</v>
          </cell>
          <cell r="I109">
            <v>3.9021229757737065E-5</v>
          </cell>
          <cell r="J109">
            <v>0</v>
          </cell>
          <cell r="K109">
            <v>0</v>
          </cell>
          <cell r="L109">
            <v>0</v>
          </cell>
          <cell r="M109">
            <v>4.4174977084230635E-6</v>
          </cell>
          <cell r="N109">
            <v>0</v>
          </cell>
          <cell r="O109">
            <v>0</v>
          </cell>
          <cell r="P109">
            <v>-3.6812480903525531E-6</v>
          </cell>
          <cell r="Q109">
            <v>0</v>
          </cell>
          <cell r="R109">
            <v>0</v>
          </cell>
          <cell r="S109">
            <v>0</v>
          </cell>
          <cell r="T109">
            <v>0</v>
          </cell>
          <cell r="U109">
            <v>0</v>
          </cell>
          <cell r="V109">
            <v>0</v>
          </cell>
          <cell r="W109">
            <v>0</v>
          </cell>
          <cell r="X109">
            <v>0</v>
          </cell>
        </row>
        <row r="110">
          <cell r="A110" t="str">
            <v/>
          </cell>
          <cell r="B110" t="str">
            <v>Historical Test Year Twelve Months ended September 2005</v>
          </cell>
          <cell r="D110">
            <v>1358235</v>
          </cell>
          <cell r="E110">
            <v>1247072</v>
          </cell>
          <cell r="F110">
            <v>107051</v>
          </cell>
          <cell r="G110">
            <v>3816</v>
          </cell>
          <cell r="H110">
            <v>242</v>
          </cell>
          <cell r="I110">
            <v>53</v>
          </cell>
          <cell r="J110">
            <v>0</v>
          </cell>
          <cell r="K110">
            <v>0</v>
          </cell>
          <cell r="L110">
            <v>0</v>
          </cell>
          <cell r="M110">
            <v>6</v>
          </cell>
          <cell r="N110">
            <v>0</v>
          </cell>
          <cell r="O110">
            <v>0</v>
          </cell>
          <cell r="P110">
            <v>-5</v>
          </cell>
          <cell r="Q110">
            <v>0</v>
          </cell>
          <cell r="R110">
            <v>0</v>
          </cell>
        </row>
        <row r="111">
          <cell r="A111" t="str">
            <v/>
          </cell>
        </row>
        <row r="112">
          <cell r="A112" t="str">
            <v>SEC24</v>
          </cell>
          <cell r="B112" t="str">
            <v>Secondary Schedule 24 Only</v>
          </cell>
          <cell r="C112" t="str">
            <v>CUS</v>
          </cell>
          <cell r="E112">
            <v>0</v>
          </cell>
          <cell r="F112">
            <v>1</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
          </cell>
          <cell r="B113" t="str">
            <v>Historical Test Year Twelve Months ended September 2005</v>
          </cell>
          <cell r="D113">
            <v>1</v>
          </cell>
          <cell r="E113">
            <v>0</v>
          </cell>
          <cell r="F113">
            <v>1</v>
          </cell>
          <cell r="G113">
            <v>0</v>
          </cell>
          <cell r="H113">
            <v>0</v>
          </cell>
          <cell r="I113">
            <v>0</v>
          </cell>
          <cell r="J113">
            <v>0</v>
          </cell>
          <cell r="K113">
            <v>0</v>
          </cell>
          <cell r="L113">
            <v>0</v>
          </cell>
          <cell r="M113">
            <v>0</v>
          </cell>
          <cell r="N113">
            <v>0</v>
          </cell>
          <cell r="O113">
            <v>0</v>
          </cell>
          <cell r="P113">
            <v>0</v>
          </cell>
          <cell r="Q113">
            <v>0</v>
          </cell>
          <cell r="R113">
            <v>0</v>
          </cell>
        </row>
        <row r="114">
          <cell r="A114" t="str">
            <v/>
          </cell>
        </row>
        <row r="115">
          <cell r="A115" t="str">
            <v>DEM_1A</v>
          </cell>
          <cell r="B115" t="str">
            <v>200 CP Demand Excl. Interruptible</v>
          </cell>
          <cell r="C115" t="str">
            <v>DEM</v>
          </cell>
          <cell r="E115">
            <v>0.55501262252979222</v>
          </cell>
          <cell r="F115">
            <v>0.11227872654301817</v>
          </cell>
          <cell r="G115">
            <v>0.11965556518921859</v>
          </cell>
          <cell r="H115">
            <v>6.6026286390319502E-2</v>
          </cell>
          <cell r="I115">
            <v>4.6979481955364506E-2</v>
          </cell>
          <cell r="J115">
            <v>7.4593892202377206E-7</v>
          </cell>
          <cell r="K115">
            <v>0</v>
          </cell>
          <cell r="L115">
            <v>1.5916844718143249E-2</v>
          </cell>
          <cell r="M115">
            <v>1.3775005426705659E-2</v>
          </cell>
          <cell r="N115">
            <v>3.466378170644469E-3</v>
          </cell>
          <cell r="O115">
            <v>5.8868256494579385E-2</v>
          </cell>
          <cell r="P115">
            <v>3.4430054177543908E-3</v>
          </cell>
          <cell r="Q115">
            <v>4.1993874846864955E-3</v>
          </cell>
          <cell r="R115">
            <v>3.7769374085136991E-4</v>
          </cell>
          <cell r="S115">
            <v>0</v>
          </cell>
          <cell r="T115">
            <v>0</v>
          </cell>
          <cell r="U115">
            <v>0</v>
          </cell>
          <cell r="V115">
            <v>0</v>
          </cell>
          <cell r="W115">
            <v>0</v>
          </cell>
          <cell r="X115">
            <v>0</v>
          </cell>
        </row>
        <row r="116">
          <cell r="A116" t="str">
            <v/>
          </cell>
          <cell r="B116" t="str">
            <v>Historical Test Year Twelve Months ended September 2005</v>
          </cell>
          <cell r="D116">
            <v>4021777</v>
          </cell>
          <cell r="E116">
            <v>2232137</v>
          </cell>
          <cell r="F116">
            <v>451560</v>
          </cell>
          <cell r="G116">
            <v>481228</v>
          </cell>
          <cell r="H116">
            <v>265543</v>
          </cell>
          <cell r="I116">
            <v>188941</v>
          </cell>
          <cell r="J116">
            <v>3</v>
          </cell>
          <cell r="K116">
            <v>0</v>
          </cell>
          <cell r="L116">
            <v>64014</v>
          </cell>
          <cell r="M116">
            <v>55400</v>
          </cell>
          <cell r="N116">
            <v>13941</v>
          </cell>
          <cell r="O116">
            <v>236755</v>
          </cell>
          <cell r="P116">
            <v>13847</v>
          </cell>
          <cell r="Q116">
            <v>16889</v>
          </cell>
          <cell r="R116">
            <v>1519</v>
          </cell>
        </row>
        <row r="117">
          <cell r="A117" t="str">
            <v/>
          </cell>
        </row>
        <row r="118">
          <cell r="A118" t="str">
            <v>DEM_12CP</v>
          </cell>
          <cell r="B118" t="str">
            <v>12 Monthly CP Demand</v>
          </cell>
          <cell r="C118" t="str">
            <v>DEM</v>
          </cell>
          <cell r="E118">
            <v>0.52186887011442418</v>
          </cell>
          <cell r="F118">
            <v>0.11015252524075382</v>
          </cell>
          <cell r="G118">
            <v>0.13078093354233808</v>
          </cell>
          <cell r="H118">
            <v>6.9672550184117818E-2</v>
          </cell>
          <cell r="I118">
            <v>5.2520689205552536E-2</v>
          </cell>
          <cell r="J118">
            <v>8.7952623439857886E-7</v>
          </cell>
          <cell r="K118">
            <v>1.7700025704154201E-2</v>
          </cell>
          <cell r="L118">
            <v>1.6314991766535038E-2</v>
          </cell>
          <cell r="M118">
            <v>1.4606512056215798E-2</v>
          </cell>
          <cell r="N118">
            <v>3.3690252408637563E-3</v>
          </cell>
          <cell r="O118">
            <v>5.4951919598988812E-2</v>
          </cell>
          <cell r="P118">
            <v>3.8584815903065653E-3</v>
          </cell>
          <cell r="Q118">
            <v>3.8844276142213237E-3</v>
          </cell>
          <cell r="R118">
            <v>3.1816861529368592E-4</v>
          </cell>
          <cell r="S118">
            <v>0</v>
          </cell>
          <cell r="T118">
            <v>0</v>
          </cell>
          <cell r="U118">
            <v>0</v>
          </cell>
          <cell r="V118">
            <v>0</v>
          </cell>
          <cell r="W118">
            <v>0</v>
          </cell>
          <cell r="X118">
            <v>0</v>
          </cell>
        </row>
        <row r="119">
          <cell r="A119" t="str">
            <v/>
          </cell>
          <cell r="B119" t="str">
            <v>Historical Test Year Twelve Months ended September 2005</v>
          </cell>
          <cell r="D119">
            <v>4547903</v>
          </cell>
          <cell r="E119">
            <v>2373409</v>
          </cell>
          <cell r="F119">
            <v>500963</v>
          </cell>
          <cell r="G119">
            <v>594779</v>
          </cell>
          <cell r="H119">
            <v>316864</v>
          </cell>
          <cell r="I119">
            <v>238859</v>
          </cell>
          <cell r="J119">
            <v>4</v>
          </cell>
          <cell r="K119">
            <v>80498</v>
          </cell>
          <cell r="L119">
            <v>74199</v>
          </cell>
          <cell r="M119">
            <v>66429</v>
          </cell>
          <cell r="N119">
            <v>15322</v>
          </cell>
          <cell r="O119">
            <v>249916</v>
          </cell>
          <cell r="P119">
            <v>17548</v>
          </cell>
          <cell r="Q119">
            <v>17666</v>
          </cell>
          <cell r="R119">
            <v>1447</v>
          </cell>
        </row>
        <row r="120">
          <cell r="A120" t="str">
            <v/>
          </cell>
        </row>
        <row r="121">
          <cell r="A121" t="str">
            <v>BPAX</v>
          </cell>
          <cell r="B121" t="str">
            <v>BPA Residential Exchange kWh</v>
          </cell>
          <cell r="C121" t="str">
            <v>NRG</v>
          </cell>
          <cell r="E121">
            <v>0.95103584675056285</v>
          </cell>
          <cell r="F121">
            <v>2.5916994088286835E-2</v>
          </cell>
          <cell r="G121">
            <v>1.7676337029349256E-2</v>
          </cell>
          <cell r="H121">
            <v>1.9693832800008583E-3</v>
          </cell>
          <cell r="I121">
            <v>2.6419381960398379E-3</v>
          </cell>
          <cell r="J121">
            <v>5.5009468573624372E-4</v>
          </cell>
          <cell r="K121">
            <v>0</v>
          </cell>
          <cell r="L121">
            <v>0</v>
          </cell>
          <cell r="M121">
            <v>0</v>
          </cell>
          <cell r="N121">
            <v>0</v>
          </cell>
          <cell r="O121">
            <v>0</v>
          </cell>
          <cell r="P121">
            <v>2.094059700241021E-4</v>
          </cell>
          <cell r="Q121">
            <v>0</v>
          </cell>
          <cell r="R121">
            <v>0</v>
          </cell>
          <cell r="S121">
            <v>0</v>
          </cell>
          <cell r="T121">
            <v>0</v>
          </cell>
          <cell r="U121">
            <v>0</v>
          </cell>
          <cell r="V121">
            <v>0</v>
          </cell>
          <cell r="W121">
            <v>0</v>
          </cell>
          <cell r="X121">
            <v>0</v>
          </cell>
        </row>
        <row r="122">
          <cell r="A122" t="str">
            <v/>
          </cell>
          <cell r="B122" t="str">
            <v>Historical Test Year Twelve Months ended September 2005</v>
          </cell>
          <cell r="D122">
            <v>10675980249</v>
          </cell>
          <cell r="E122">
            <v>10153239916</v>
          </cell>
          <cell r="F122">
            <v>276689317</v>
          </cell>
          <cell r="G122">
            <v>188712225</v>
          </cell>
          <cell r="H122">
            <v>21025097</v>
          </cell>
          <cell r="I122">
            <v>28205280</v>
          </cell>
          <cell r="J122">
            <v>5872800</v>
          </cell>
          <cell r="K122">
            <v>0</v>
          </cell>
          <cell r="L122">
            <v>0</v>
          </cell>
          <cell r="M122">
            <v>0</v>
          </cell>
          <cell r="N122">
            <v>0</v>
          </cell>
          <cell r="O122">
            <v>0</v>
          </cell>
          <cell r="P122">
            <v>2235614</v>
          </cell>
          <cell r="Q122">
            <v>0</v>
          </cell>
          <cell r="R122">
            <v>0</v>
          </cell>
        </row>
        <row r="123">
          <cell r="A123" t="str">
            <v/>
          </cell>
        </row>
        <row r="124">
          <cell r="A124" t="str">
            <v>DIR_RESALE</v>
          </cell>
          <cell r="B124" t="str">
            <v>Firm Resale Allocation Only Excise Tax</v>
          </cell>
          <cell r="C124" t="str">
            <v>CUS</v>
          </cell>
          <cell r="E124">
            <v>0</v>
          </cell>
          <cell r="F124">
            <v>0</v>
          </cell>
          <cell r="G124">
            <v>0</v>
          </cell>
          <cell r="H124">
            <v>0</v>
          </cell>
          <cell r="I124">
            <v>0</v>
          </cell>
          <cell r="J124">
            <v>0</v>
          </cell>
          <cell r="K124">
            <v>0</v>
          </cell>
          <cell r="L124">
            <v>0</v>
          </cell>
          <cell r="M124">
            <v>0</v>
          </cell>
          <cell r="N124">
            <v>0</v>
          </cell>
          <cell r="O124">
            <v>0</v>
          </cell>
          <cell r="P124">
            <v>0</v>
          </cell>
          <cell r="Q124">
            <v>0.69679229155294187</v>
          </cell>
          <cell r="R124">
            <v>0.30320770844705813</v>
          </cell>
          <cell r="S124">
            <v>0</v>
          </cell>
          <cell r="T124">
            <v>0</v>
          </cell>
          <cell r="U124">
            <v>0</v>
          </cell>
          <cell r="V124">
            <v>0</v>
          </cell>
          <cell r="W124">
            <v>0</v>
          </cell>
          <cell r="X124">
            <v>0</v>
          </cell>
        </row>
        <row r="125">
          <cell r="A125" t="str">
            <v/>
          </cell>
          <cell r="B125" t="str">
            <v>Historical Test Year Twelve Months ended September 2005</v>
          </cell>
          <cell r="D125">
            <v>38525.01</v>
          </cell>
          <cell r="E125">
            <v>0</v>
          </cell>
          <cell r="F125">
            <v>0</v>
          </cell>
          <cell r="G125">
            <v>0</v>
          </cell>
          <cell r="H125">
            <v>0</v>
          </cell>
          <cell r="I125">
            <v>0</v>
          </cell>
          <cell r="J125">
            <v>0</v>
          </cell>
          <cell r="K125">
            <v>0</v>
          </cell>
          <cell r="L125">
            <v>0</v>
          </cell>
          <cell r="M125">
            <v>0</v>
          </cell>
          <cell r="N125">
            <v>0</v>
          </cell>
          <cell r="O125">
            <v>0</v>
          </cell>
          <cell r="P125">
            <v>0</v>
          </cell>
          <cell r="Q125">
            <v>26843.93</v>
          </cell>
          <cell r="R125">
            <v>11681.08</v>
          </cell>
        </row>
        <row r="126">
          <cell r="A126" t="str">
            <v/>
          </cell>
        </row>
        <row r="127">
          <cell r="A127" t="str">
            <v>DIR_449</v>
          </cell>
          <cell r="B127" t="str">
            <v>Schedule 449 / 459 Allocation Only</v>
          </cell>
          <cell r="C127" t="str">
            <v>CUS</v>
          </cell>
          <cell r="E127">
            <v>0</v>
          </cell>
          <cell r="F127">
            <v>0</v>
          </cell>
          <cell r="G127">
            <v>0</v>
          </cell>
          <cell r="H127">
            <v>0</v>
          </cell>
          <cell r="I127">
            <v>0</v>
          </cell>
          <cell r="J127">
            <v>0</v>
          </cell>
          <cell r="K127">
            <v>0</v>
          </cell>
          <cell r="L127">
            <v>0</v>
          </cell>
          <cell r="M127">
            <v>0</v>
          </cell>
          <cell r="N127">
            <v>0.14067913540845697</v>
          </cell>
          <cell r="O127">
            <v>0.859320864591543</v>
          </cell>
          <cell r="P127">
            <v>0</v>
          </cell>
          <cell r="Q127">
            <v>0</v>
          </cell>
          <cell r="R127">
            <v>0</v>
          </cell>
          <cell r="S127">
            <v>0</v>
          </cell>
          <cell r="T127">
            <v>0</v>
          </cell>
          <cell r="U127">
            <v>0</v>
          </cell>
          <cell r="V127">
            <v>0</v>
          </cell>
          <cell r="W127">
            <v>0</v>
          </cell>
          <cell r="X127">
            <v>0</v>
          </cell>
        </row>
        <row r="128">
          <cell r="A128" t="str">
            <v/>
          </cell>
          <cell r="B128" t="str">
            <v>Historical Test Year Twelve Months ended September 2005</v>
          </cell>
          <cell r="D128">
            <v>6311142</v>
          </cell>
          <cell r="E128">
            <v>0</v>
          </cell>
          <cell r="F128">
            <v>0</v>
          </cell>
          <cell r="G128">
            <v>0</v>
          </cell>
          <cell r="H128">
            <v>0</v>
          </cell>
          <cell r="I128">
            <v>0</v>
          </cell>
          <cell r="J128">
            <v>0</v>
          </cell>
          <cell r="K128">
            <v>0</v>
          </cell>
          <cell r="L128">
            <v>0</v>
          </cell>
          <cell r="M128">
            <v>0</v>
          </cell>
          <cell r="N128">
            <v>887846</v>
          </cell>
          <cell r="O128">
            <v>5423296</v>
          </cell>
          <cell r="P128">
            <v>0</v>
          </cell>
          <cell r="Q128">
            <v>0</v>
          </cell>
          <cell r="R128">
            <v>0</v>
          </cell>
        </row>
        <row r="129">
          <cell r="A129" t="str">
            <v/>
          </cell>
        </row>
        <row r="130">
          <cell r="A130" t="str">
            <v>DEM_12NCP2</v>
          </cell>
          <cell r="B130" t="str">
            <v>Dist 12 NCP Dem, Excl Dir Assn Transf (No HV, PRI &amp; FR)</v>
          </cell>
          <cell r="C130" t="str">
            <v>DEM</v>
          </cell>
          <cell r="E130">
            <v>0.61690246298523865</v>
          </cell>
          <cell r="F130">
            <v>0.13414853646184971</v>
          </cell>
          <cell r="G130">
            <v>0.15568045398670377</v>
          </cell>
          <cell r="H130">
            <v>8.7402937885279586E-2</v>
          </cell>
          <cell r="I130">
            <v>0</v>
          </cell>
          <cell r="J130">
            <v>0</v>
          </cell>
          <cell r="K130">
            <v>0</v>
          </cell>
          <cell r="L130">
            <v>0</v>
          </cell>
          <cell r="M130">
            <v>0</v>
          </cell>
          <cell r="N130">
            <v>0</v>
          </cell>
          <cell r="O130">
            <v>0</v>
          </cell>
          <cell r="P130">
            <v>5.8656086809282873E-3</v>
          </cell>
          <cell r="Q130">
            <v>0</v>
          </cell>
          <cell r="R130">
            <v>0</v>
          </cell>
          <cell r="S130">
            <v>0</v>
          </cell>
          <cell r="T130">
            <v>0</v>
          </cell>
          <cell r="U130">
            <v>0</v>
          </cell>
          <cell r="V130">
            <v>0</v>
          </cell>
          <cell r="W130">
            <v>0</v>
          </cell>
          <cell r="X130">
            <v>0</v>
          </cell>
        </row>
        <row r="131">
          <cell r="A131" t="str">
            <v/>
          </cell>
          <cell r="B131" t="str">
            <v>Historical Test Year Twelve Months ended September 2005</v>
          </cell>
          <cell r="D131">
            <v>4172457</v>
          </cell>
          <cell r="E131">
            <v>2573999</v>
          </cell>
          <cell r="F131">
            <v>559729</v>
          </cell>
          <cell r="G131">
            <v>649570</v>
          </cell>
          <cell r="H131">
            <v>364685</v>
          </cell>
          <cell r="I131">
            <v>0</v>
          </cell>
          <cell r="J131">
            <v>0</v>
          </cell>
          <cell r="K131">
            <v>0</v>
          </cell>
          <cell r="L131">
            <v>0</v>
          </cell>
          <cell r="M131">
            <v>0</v>
          </cell>
          <cell r="N131">
            <v>0</v>
          </cell>
          <cell r="O131">
            <v>0</v>
          </cell>
          <cell r="P131">
            <v>24474</v>
          </cell>
          <cell r="Q131">
            <v>0</v>
          </cell>
          <cell r="R131">
            <v>0</v>
          </cell>
        </row>
        <row r="132">
          <cell r="A132" t="str">
            <v/>
          </cell>
        </row>
        <row r="133">
          <cell r="A133" t="str">
            <v>DIR451.07</v>
          </cell>
          <cell r="B133" t="str">
            <v>NSF Check Charge Revenue</v>
          </cell>
          <cell r="C133" t="str">
            <v>CUS</v>
          </cell>
          <cell r="E133">
            <v>0.94412098369570308</v>
          </cell>
          <cell r="F133">
            <v>5.2278757535697877E-2</v>
          </cell>
          <cell r="G133">
            <v>3.3752425955615559E-3</v>
          </cell>
          <cell r="H133">
            <v>7.5005391012479019E-5</v>
          </cell>
          <cell r="I133">
            <v>7.5005391012479019E-5</v>
          </cell>
          <cell r="J133">
            <v>0</v>
          </cell>
          <cell r="K133">
            <v>0</v>
          </cell>
          <cell r="L133">
            <v>0</v>
          </cell>
          <cell r="M133">
            <v>0</v>
          </cell>
          <cell r="N133">
            <v>0</v>
          </cell>
          <cell r="O133">
            <v>0</v>
          </cell>
          <cell r="P133">
            <v>7.5005391012479019E-5</v>
          </cell>
          <cell r="Q133">
            <v>0</v>
          </cell>
          <cell r="R133">
            <v>0</v>
          </cell>
          <cell r="S133">
            <v>0</v>
          </cell>
          <cell r="T133">
            <v>0</v>
          </cell>
          <cell r="U133">
            <v>0</v>
          </cell>
          <cell r="V133">
            <v>0</v>
          </cell>
          <cell r="W133">
            <v>0</v>
          </cell>
          <cell r="X133">
            <v>0</v>
          </cell>
        </row>
        <row r="134">
          <cell r="A134" t="str">
            <v/>
          </cell>
          <cell r="B134" t="str">
            <v>Historical Test Year Twelve Months ended September 2005</v>
          </cell>
          <cell r="D134">
            <v>213318</v>
          </cell>
          <cell r="E134">
            <v>201398</v>
          </cell>
          <cell r="F134">
            <v>11152</v>
          </cell>
          <cell r="G134">
            <v>720</v>
          </cell>
          <cell r="H134">
            <v>16</v>
          </cell>
          <cell r="I134">
            <v>16</v>
          </cell>
          <cell r="J134">
            <v>0</v>
          </cell>
          <cell r="K134">
            <v>0</v>
          </cell>
          <cell r="L134">
            <v>0</v>
          </cell>
          <cell r="M134">
            <v>0</v>
          </cell>
          <cell r="N134">
            <v>0</v>
          </cell>
          <cell r="O134">
            <v>0</v>
          </cell>
          <cell r="P134">
            <v>16</v>
          </cell>
          <cell r="Q134">
            <v>0</v>
          </cell>
          <cell r="R134">
            <v>0</v>
          </cell>
        </row>
        <row r="135">
          <cell r="A135" t="str">
            <v/>
          </cell>
        </row>
        <row r="136">
          <cell r="A136" t="str">
            <v>DIR451.03</v>
          </cell>
          <cell r="B136" t="str">
            <v>Connect/Reconnect Revenue</v>
          </cell>
          <cell r="C136" t="str">
            <v>CUS</v>
          </cell>
          <cell r="E136">
            <v>0.97374060348969105</v>
          </cell>
          <cell r="F136">
            <v>2.5135104425604356E-2</v>
          </cell>
          <cell r="G136">
            <v>1.0505353344669281E-3</v>
          </cell>
          <cell r="H136">
            <v>0</v>
          </cell>
          <cell r="I136">
            <v>7.3756750237716017E-5</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
          </cell>
          <cell r="B137" t="str">
            <v>Historical Test Year Twelve Months ended September 2005</v>
          </cell>
          <cell r="D137">
            <v>1003298</v>
          </cell>
          <cell r="E137">
            <v>976952</v>
          </cell>
          <cell r="F137">
            <v>25218</v>
          </cell>
          <cell r="G137">
            <v>1054</v>
          </cell>
          <cell r="H137">
            <v>0</v>
          </cell>
          <cell r="I137">
            <v>74</v>
          </cell>
          <cell r="J137">
            <v>0</v>
          </cell>
          <cell r="K137">
            <v>0</v>
          </cell>
          <cell r="L137">
            <v>0</v>
          </cell>
          <cell r="M137">
            <v>0</v>
          </cell>
          <cell r="N137">
            <v>0</v>
          </cell>
          <cell r="O137">
            <v>0</v>
          </cell>
          <cell r="P137">
            <v>0</v>
          </cell>
          <cell r="Q137">
            <v>0</v>
          </cell>
          <cell r="R137">
            <v>0</v>
          </cell>
        </row>
        <row r="138">
          <cell r="A138" t="str">
            <v/>
          </cell>
        </row>
        <row r="139">
          <cell r="A139" t="str">
            <v>DEM_12NCP1</v>
          </cell>
          <cell r="B139" t="str">
            <v>12 NCP Distribution Demand (No HV, LFR, Trans)</v>
          </cell>
          <cell r="C139" t="str">
            <v>DEM</v>
          </cell>
          <cell r="E139">
            <v>0.5716406604117813</v>
          </cell>
          <cell r="F139">
            <v>0.12430613034877867</v>
          </cell>
          <cell r="G139">
            <v>0.14425826264255767</v>
          </cell>
          <cell r="H139">
            <v>8.0990231248058167E-2</v>
          </cell>
          <cell r="I139">
            <v>5.4799573690039613E-2</v>
          </cell>
          <cell r="J139">
            <v>4.5771245486446628E-4</v>
          </cell>
          <cell r="K139">
            <v>1.7697770756016164E-2</v>
          </cell>
          <cell r="L139">
            <v>0</v>
          </cell>
          <cell r="M139">
            <v>0</v>
          </cell>
          <cell r="N139">
            <v>0</v>
          </cell>
          <cell r="O139">
            <v>0</v>
          </cell>
          <cell r="P139">
            <v>5.4352521205011869E-3</v>
          </cell>
          <cell r="Q139">
            <v>0</v>
          </cell>
          <cell r="R139">
            <v>4.1440632740276275E-4</v>
          </cell>
          <cell r="S139">
            <v>0</v>
          </cell>
          <cell r="T139">
            <v>0</v>
          </cell>
          <cell r="U139">
            <v>0</v>
          </cell>
          <cell r="V139">
            <v>0</v>
          </cell>
          <cell r="W139">
            <v>0</v>
          </cell>
          <cell r="X139">
            <v>0</v>
          </cell>
        </row>
        <row r="140">
          <cell r="A140" t="str">
            <v/>
          </cell>
          <cell r="B140" t="str">
            <v>Historical Test Year Twelve Months ended September 2005</v>
          </cell>
          <cell r="D140">
            <v>4502827</v>
          </cell>
          <cell r="E140">
            <v>2573999</v>
          </cell>
          <cell r="F140">
            <v>559729</v>
          </cell>
          <cell r="G140">
            <v>649570</v>
          </cell>
          <cell r="H140">
            <v>364685</v>
          </cell>
          <cell r="I140">
            <v>246753</v>
          </cell>
          <cell r="J140">
            <v>2061</v>
          </cell>
          <cell r="K140">
            <v>79690</v>
          </cell>
          <cell r="L140">
            <v>0</v>
          </cell>
          <cell r="M140">
            <v>0</v>
          </cell>
          <cell r="N140">
            <v>0</v>
          </cell>
          <cell r="O140">
            <v>0</v>
          </cell>
          <cell r="P140">
            <v>24474</v>
          </cell>
          <cell r="Q140">
            <v>0</v>
          </cell>
          <cell r="R140">
            <v>1866</v>
          </cell>
        </row>
        <row r="141">
          <cell r="A141" t="str">
            <v/>
          </cell>
        </row>
        <row r="142">
          <cell r="A142" t="str">
            <v>OH_SVC</v>
          </cell>
          <cell r="B142" t="str">
            <v>Dist OH Services</v>
          </cell>
          <cell r="C142" t="str">
            <v>CUS</v>
          </cell>
          <cell r="E142">
            <v>0.86817585956139687</v>
          </cell>
          <cell r="F142">
            <v>0.12612575364387879</v>
          </cell>
          <cell r="G142">
            <v>5.6351524555596361E-3</v>
          </cell>
          <cell r="H142">
            <v>6.3234339164674384E-5</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t="str">
            <v/>
          </cell>
          <cell r="B143" t="str">
            <v>Historical Test Year Twelve Months ended September 2005</v>
          </cell>
          <cell r="D143">
            <v>411169</v>
          </cell>
          <cell r="E143">
            <v>356967</v>
          </cell>
          <cell r="F143">
            <v>51859</v>
          </cell>
          <cell r="G143">
            <v>2317</v>
          </cell>
          <cell r="H143">
            <v>26</v>
          </cell>
          <cell r="I143">
            <v>0</v>
          </cell>
          <cell r="J143">
            <v>0</v>
          </cell>
          <cell r="K143">
            <v>0</v>
          </cell>
          <cell r="L143">
            <v>0</v>
          </cell>
          <cell r="M143">
            <v>0</v>
          </cell>
          <cell r="N143">
            <v>0</v>
          </cell>
          <cell r="O143">
            <v>0</v>
          </cell>
          <cell r="P143">
            <v>0</v>
          </cell>
          <cell r="Q143">
            <v>0</v>
          </cell>
          <cell r="R143">
            <v>0</v>
          </cell>
        </row>
        <row r="144">
          <cell r="A144" t="str">
            <v/>
          </cell>
        </row>
        <row r="145">
          <cell r="A145" t="str">
            <v>ENERGY_2</v>
          </cell>
          <cell r="B145" t="str">
            <v>Energy - NO RETAIL WHEELING</v>
          </cell>
          <cell r="C145" t="str">
            <v>NRG</v>
          </cell>
          <cell r="E145">
            <v>0.50898010759620138</v>
          </cell>
          <cell r="F145">
            <v>0.1233295607610793</v>
          </cell>
          <cell r="G145">
            <v>0.14667595726803034</v>
          </cell>
          <cell r="H145">
            <v>9.4776894694337671E-2</v>
          </cell>
          <cell r="I145">
            <v>6.6524014882480942E-2</v>
          </cell>
          <cell r="J145">
            <v>2.7153137999111706E-4</v>
          </cell>
          <cell r="K145">
            <v>8.2255229292589604E-3</v>
          </cell>
          <cell r="L145">
            <v>2.4333806121729022E-2</v>
          </cell>
          <cell r="M145">
            <v>2.2351074030810918E-2</v>
          </cell>
          <cell r="N145">
            <v>0</v>
          </cell>
          <cell r="O145">
            <v>0</v>
          </cell>
          <cell r="P145">
            <v>4.1762290459519116E-3</v>
          </cell>
          <cell r="Q145">
            <v>0</v>
          </cell>
          <cell r="R145">
            <v>3.5530129012848063E-4</v>
          </cell>
          <cell r="S145">
            <v>0</v>
          </cell>
          <cell r="T145">
            <v>0</v>
          </cell>
          <cell r="U145">
            <v>0</v>
          </cell>
          <cell r="V145">
            <v>0</v>
          </cell>
          <cell r="W145">
            <v>0</v>
          </cell>
          <cell r="X145">
            <v>0</v>
          </cell>
        </row>
        <row r="146">
          <cell r="A146" t="str">
            <v/>
          </cell>
          <cell r="B146" t="str">
            <v>Historical Test Year Twelve Months ended September 2005</v>
          </cell>
          <cell r="D146">
            <v>21759006271</v>
          </cell>
          <cell r="E146">
            <v>11074901353</v>
          </cell>
          <cell r="F146">
            <v>2683528686</v>
          </cell>
          <cell r="G146">
            <v>3191523074</v>
          </cell>
          <cell r="H146">
            <v>2062251046</v>
          </cell>
          <cell r="I146">
            <v>1447496457</v>
          </cell>
          <cell r="J146">
            <v>5908253</v>
          </cell>
          <cell r="K146">
            <v>178979205</v>
          </cell>
          <cell r="L146">
            <v>529479440</v>
          </cell>
          <cell r="M146">
            <v>486337160</v>
          </cell>
          <cell r="N146">
            <v>0</v>
          </cell>
          <cell r="O146">
            <v>0</v>
          </cell>
          <cell r="P146">
            <v>90870594</v>
          </cell>
          <cell r="Q146">
            <v>0</v>
          </cell>
          <cell r="R146">
            <v>7731003</v>
          </cell>
        </row>
        <row r="147">
          <cell r="A147" t="str">
            <v/>
          </cell>
        </row>
        <row r="148">
          <cell r="A148" t="str">
            <v>DEM_2A</v>
          </cell>
          <cell r="B148" t="str">
            <v>200 CP Demand - NO RETAIL WHEELING &amp; INTERRUPT</v>
          </cell>
          <cell r="C148" t="str">
            <v>DEM</v>
          </cell>
          <cell r="E148">
            <v>0.59457188124635074</v>
          </cell>
          <cell r="F148">
            <v>0.12028154127439407</v>
          </cell>
          <cell r="G148">
            <v>0.12818417385152384</v>
          </cell>
          <cell r="H148">
            <v>7.0732397277496722E-2</v>
          </cell>
          <cell r="I148">
            <v>5.0328006665615398E-2</v>
          </cell>
          <cell r="J148">
            <v>7.9910670525108997E-7</v>
          </cell>
          <cell r="K148">
            <v>0</v>
          </cell>
          <cell r="L148">
            <v>1.7051338876647757E-2</v>
          </cell>
          <cell r="M148">
            <v>1.4756837156970128E-2</v>
          </cell>
          <cell r="N148">
            <v>0</v>
          </cell>
          <cell r="O148">
            <v>0</v>
          </cell>
          <cell r="P148">
            <v>3.6884101825372809E-3</v>
          </cell>
          <cell r="Q148">
            <v>0</v>
          </cell>
          <cell r="R148">
            <v>4.0461436175880187E-4</v>
          </cell>
          <cell r="S148">
            <v>0</v>
          </cell>
          <cell r="T148">
            <v>0</v>
          </cell>
          <cell r="U148">
            <v>0</v>
          </cell>
          <cell r="V148">
            <v>0</v>
          </cell>
          <cell r="W148">
            <v>0</v>
          </cell>
          <cell r="X148">
            <v>0</v>
          </cell>
        </row>
        <row r="149">
          <cell r="A149" t="str">
            <v/>
          </cell>
          <cell r="B149" t="str">
            <v>Historical Test Year Twelve Months ended September 2005</v>
          </cell>
          <cell r="D149">
            <v>3754192</v>
          </cell>
          <cell r="E149">
            <v>2232137</v>
          </cell>
          <cell r="F149">
            <v>451560</v>
          </cell>
          <cell r="G149">
            <v>481228</v>
          </cell>
          <cell r="H149">
            <v>265543</v>
          </cell>
          <cell r="I149">
            <v>188941</v>
          </cell>
          <cell r="J149">
            <v>3</v>
          </cell>
          <cell r="K149">
            <v>0</v>
          </cell>
          <cell r="L149">
            <v>64014</v>
          </cell>
          <cell r="M149">
            <v>55400</v>
          </cell>
          <cell r="N149">
            <v>0</v>
          </cell>
          <cell r="O149">
            <v>0</v>
          </cell>
          <cell r="P149">
            <v>13847</v>
          </cell>
          <cell r="Q149">
            <v>0</v>
          </cell>
          <cell r="R149">
            <v>1519</v>
          </cell>
        </row>
        <row r="150">
          <cell r="A150" t="str">
            <v/>
          </cell>
        </row>
        <row r="151">
          <cell r="A151" t="str">
            <v>DIR_RESALE_SMALL</v>
          </cell>
          <cell r="B151" t="str">
            <v>Small Firm Resale Allocation Only</v>
          </cell>
          <cell r="C151" t="str">
            <v>CUS</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v>
          </cell>
          <cell r="S151">
            <v>0</v>
          </cell>
          <cell r="T151">
            <v>0</v>
          </cell>
          <cell r="U151">
            <v>0</v>
          </cell>
          <cell r="V151">
            <v>0</v>
          </cell>
          <cell r="W151">
            <v>0</v>
          </cell>
          <cell r="X151">
            <v>0</v>
          </cell>
        </row>
        <row r="152">
          <cell r="A152" t="str">
            <v/>
          </cell>
          <cell r="B152" t="str">
            <v>Historical Test Year Twelve Months ended September 2005</v>
          </cell>
          <cell r="D152">
            <v>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v>
          </cell>
        </row>
        <row r="153">
          <cell r="A153" t="str">
            <v/>
          </cell>
        </row>
        <row r="154">
          <cell r="A154" t="str">
            <v>DIR_RESALE_LARGE</v>
          </cell>
          <cell r="B154" t="str">
            <v>Large Firm Resale Allocation Only</v>
          </cell>
          <cell r="C154" t="str">
            <v>CUS</v>
          </cell>
          <cell r="E154">
            <v>0</v>
          </cell>
          <cell r="F154">
            <v>0</v>
          </cell>
          <cell r="G154">
            <v>0</v>
          </cell>
          <cell r="H154">
            <v>0</v>
          </cell>
          <cell r="I154">
            <v>0</v>
          </cell>
          <cell r="J154">
            <v>0</v>
          </cell>
          <cell r="K154">
            <v>0</v>
          </cell>
          <cell r="L154">
            <v>0</v>
          </cell>
          <cell r="M154">
            <v>0</v>
          </cell>
          <cell r="N154">
            <v>0</v>
          </cell>
          <cell r="O154">
            <v>0</v>
          </cell>
          <cell r="P154">
            <v>0</v>
          </cell>
          <cell r="Q154">
            <v>1</v>
          </cell>
          <cell r="R154">
            <v>0</v>
          </cell>
          <cell r="S154">
            <v>0</v>
          </cell>
          <cell r="T154">
            <v>0</v>
          </cell>
          <cell r="U154">
            <v>0</v>
          </cell>
          <cell r="V154">
            <v>0</v>
          </cell>
          <cell r="W154">
            <v>0</v>
          </cell>
          <cell r="X154">
            <v>0</v>
          </cell>
        </row>
        <row r="155">
          <cell r="A155" t="str">
            <v/>
          </cell>
          <cell r="B155" t="str">
            <v>Historical Test Year Twelve Months ended September 2005</v>
          </cell>
          <cell r="D155">
            <v>1</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row>
        <row r="156">
          <cell r="A156" t="str">
            <v/>
          </cell>
        </row>
        <row r="157">
          <cell r="A157" t="str">
            <v>DIR_449_HV</v>
          </cell>
          <cell r="B157" t="str">
            <v>Schedule 449 / 459 HV Allocation Only</v>
          </cell>
          <cell r="C157" t="str">
            <v>DEM</v>
          </cell>
          <cell r="E157">
            <v>0</v>
          </cell>
          <cell r="F157">
            <v>0</v>
          </cell>
          <cell r="G157">
            <v>0</v>
          </cell>
          <cell r="H157">
            <v>0</v>
          </cell>
          <cell r="I157">
            <v>0</v>
          </cell>
          <cell r="J157">
            <v>0</v>
          </cell>
          <cell r="K157">
            <v>0</v>
          </cell>
          <cell r="L157">
            <v>0</v>
          </cell>
          <cell r="M157">
            <v>0</v>
          </cell>
          <cell r="N157">
            <v>0</v>
          </cell>
          <cell r="O157">
            <v>1</v>
          </cell>
          <cell r="P157">
            <v>0</v>
          </cell>
          <cell r="Q157">
            <v>0</v>
          </cell>
          <cell r="R157">
            <v>0</v>
          </cell>
          <cell r="S157">
            <v>0</v>
          </cell>
          <cell r="T157">
            <v>0</v>
          </cell>
          <cell r="U157">
            <v>0</v>
          </cell>
          <cell r="V157">
            <v>0</v>
          </cell>
          <cell r="W157">
            <v>0</v>
          </cell>
          <cell r="X157">
            <v>0</v>
          </cell>
        </row>
        <row r="158">
          <cell r="A158" t="str">
            <v/>
          </cell>
          <cell r="B158" t="str">
            <v>Historical Test Year Twelve Months ended September 2005</v>
          </cell>
          <cell r="D158">
            <v>1</v>
          </cell>
          <cell r="E158">
            <v>0</v>
          </cell>
          <cell r="F158">
            <v>0</v>
          </cell>
          <cell r="G158">
            <v>0</v>
          </cell>
          <cell r="H158">
            <v>0</v>
          </cell>
          <cell r="I158">
            <v>0</v>
          </cell>
          <cell r="J158">
            <v>0</v>
          </cell>
          <cell r="K158">
            <v>0</v>
          </cell>
          <cell r="L158">
            <v>0</v>
          </cell>
          <cell r="M158">
            <v>0</v>
          </cell>
          <cell r="N158">
            <v>0</v>
          </cell>
          <cell r="O158">
            <v>1</v>
          </cell>
          <cell r="P158">
            <v>0</v>
          </cell>
          <cell r="Q158">
            <v>0</v>
          </cell>
          <cell r="R158">
            <v>0</v>
          </cell>
        </row>
        <row r="159">
          <cell r="A159" t="str">
            <v/>
          </cell>
        </row>
        <row r="160">
          <cell r="A160" t="str">
            <v>DIR_449_ENERGY</v>
          </cell>
          <cell r="B160" t="str">
            <v>Schedule 449 / 459 Energy Allocation</v>
          </cell>
          <cell r="C160" t="str">
            <v>NRG</v>
          </cell>
          <cell r="E160">
            <v>0</v>
          </cell>
          <cell r="F160">
            <v>0</v>
          </cell>
          <cell r="G160">
            <v>0</v>
          </cell>
          <cell r="H160">
            <v>0</v>
          </cell>
          <cell r="I160">
            <v>0</v>
          </cell>
          <cell r="J160">
            <v>0</v>
          </cell>
          <cell r="K160">
            <v>0</v>
          </cell>
          <cell r="L160">
            <v>0</v>
          </cell>
          <cell r="M160">
            <v>0</v>
          </cell>
          <cell r="N160">
            <v>5.7713334870122673E-2</v>
          </cell>
          <cell r="O160">
            <v>0.94228666512987735</v>
          </cell>
          <cell r="P160">
            <v>0</v>
          </cell>
          <cell r="Q160">
            <v>0</v>
          </cell>
          <cell r="R160">
            <v>0</v>
          </cell>
          <cell r="S160">
            <v>0</v>
          </cell>
          <cell r="T160">
            <v>0</v>
          </cell>
          <cell r="U160">
            <v>0</v>
          </cell>
          <cell r="V160">
            <v>0</v>
          </cell>
          <cell r="W160">
            <v>0</v>
          </cell>
          <cell r="X160">
            <v>0</v>
          </cell>
        </row>
        <row r="161">
          <cell r="A161" t="str">
            <v/>
          </cell>
          <cell r="B161" t="str">
            <v>Historical Test Year Twelve Months ended September 2005</v>
          </cell>
          <cell r="D161">
            <v>2086458169</v>
          </cell>
          <cell r="E161">
            <v>0</v>
          </cell>
          <cell r="F161">
            <v>0</v>
          </cell>
          <cell r="G161">
            <v>0</v>
          </cell>
          <cell r="H161">
            <v>0</v>
          </cell>
          <cell r="I161">
            <v>0</v>
          </cell>
          <cell r="J161">
            <v>0</v>
          </cell>
          <cell r="K161">
            <v>0</v>
          </cell>
          <cell r="L161">
            <v>0</v>
          </cell>
          <cell r="M161">
            <v>0</v>
          </cell>
          <cell r="N161">
            <v>120416459</v>
          </cell>
          <cell r="O161">
            <v>1966041710</v>
          </cell>
          <cell r="P161">
            <v>0</v>
          </cell>
          <cell r="Q161">
            <v>0</v>
          </cell>
          <cell r="R161">
            <v>0</v>
          </cell>
        </row>
        <row r="162">
          <cell r="A162" t="str">
            <v/>
          </cell>
        </row>
        <row r="163">
          <cell r="A163" t="str">
            <v>ANCIL</v>
          </cell>
          <cell r="B163" t="str">
            <v>Transportation Ancillary Exp</v>
          </cell>
          <cell r="C163" t="str">
            <v>DEM</v>
          </cell>
          <cell r="E163">
            <v>0</v>
          </cell>
          <cell r="F163">
            <v>0</v>
          </cell>
          <cell r="G163">
            <v>0</v>
          </cell>
          <cell r="H163">
            <v>0</v>
          </cell>
          <cell r="I163">
            <v>0</v>
          </cell>
          <cell r="J163">
            <v>0</v>
          </cell>
          <cell r="K163">
            <v>0</v>
          </cell>
          <cell r="L163">
            <v>0</v>
          </cell>
          <cell r="M163">
            <v>0</v>
          </cell>
          <cell r="N163">
            <v>4.3665730453056086E-2</v>
          </cell>
          <cell r="O163">
            <v>0.83479950857140728</v>
          </cell>
          <cell r="P163">
            <v>0</v>
          </cell>
          <cell r="Q163">
            <v>0.1215347609755366</v>
          </cell>
          <cell r="R163">
            <v>0</v>
          </cell>
          <cell r="S163">
            <v>0</v>
          </cell>
          <cell r="T163">
            <v>0</v>
          </cell>
          <cell r="U163">
            <v>0</v>
          </cell>
          <cell r="V163">
            <v>0</v>
          </cell>
          <cell r="W163">
            <v>0</v>
          </cell>
          <cell r="X163">
            <v>0</v>
          </cell>
        </row>
        <row r="164">
          <cell r="A164" t="str">
            <v/>
          </cell>
          <cell r="B164" t="str">
            <v>Historical Test Year Twelve Months ended September 2005</v>
          </cell>
          <cell r="D164">
            <v>972438.33000000007</v>
          </cell>
          <cell r="E164">
            <v>0</v>
          </cell>
          <cell r="F164">
            <v>0</v>
          </cell>
          <cell r="G164">
            <v>0</v>
          </cell>
          <cell r="H164">
            <v>0</v>
          </cell>
          <cell r="I164">
            <v>0</v>
          </cell>
          <cell r="J164">
            <v>0</v>
          </cell>
          <cell r="K164">
            <v>0</v>
          </cell>
          <cell r="L164">
            <v>0</v>
          </cell>
          <cell r="M164">
            <v>0</v>
          </cell>
          <cell r="N164">
            <v>42462.23</v>
          </cell>
          <cell r="O164">
            <v>811791.04</v>
          </cell>
          <cell r="P164">
            <v>0</v>
          </cell>
          <cell r="Q164">
            <v>118185.06</v>
          </cell>
          <cell r="R164">
            <v>0</v>
          </cell>
        </row>
        <row r="165">
          <cell r="A165" t="str">
            <v/>
          </cell>
        </row>
        <row r="166">
          <cell r="A166" t="str">
            <v>DIR_449_OATT</v>
          </cell>
          <cell r="B166" t="str">
            <v>Transportation OATT Revenue</v>
          </cell>
          <cell r="C166" t="str">
            <v>CUS</v>
          </cell>
          <cell r="E166">
            <v>0</v>
          </cell>
          <cell r="F166">
            <v>0</v>
          </cell>
          <cell r="G166">
            <v>0</v>
          </cell>
          <cell r="H166">
            <v>0</v>
          </cell>
          <cell r="I166">
            <v>0</v>
          </cell>
          <cell r="J166">
            <v>0</v>
          </cell>
          <cell r="K166">
            <v>0</v>
          </cell>
          <cell r="L166">
            <v>0</v>
          </cell>
          <cell r="M166">
            <v>0</v>
          </cell>
          <cell r="N166">
            <v>5.221404014033313E-2</v>
          </cell>
          <cell r="O166">
            <v>0.94778595985966685</v>
          </cell>
          <cell r="P166">
            <v>0</v>
          </cell>
          <cell r="Q166">
            <v>0</v>
          </cell>
          <cell r="R166">
            <v>0</v>
          </cell>
          <cell r="S166">
            <v>0</v>
          </cell>
          <cell r="T166">
            <v>0</v>
          </cell>
          <cell r="U166">
            <v>0</v>
          </cell>
          <cell r="V166">
            <v>0</v>
          </cell>
          <cell r="W166">
            <v>0</v>
          </cell>
          <cell r="X166">
            <v>0</v>
          </cell>
        </row>
        <row r="167">
          <cell r="A167" t="str">
            <v/>
          </cell>
          <cell r="B167" t="str">
            <v>Historical Test Year Twelve Months ended September 2005</v>
          </cell>
          <cell r="D167">
            <v>1980000.01</v>
          </cell>
          <cell r="E167">
            <v>0</v>
          </cell>
          <cell r="F167">
            <v>0</v>
          </cell>
          <cell r="G167">
            <v>0</v>
          </cell>
          <cell r="H167">
            <v>0</v>
          </cell>
          <cell r="I167">
            <v>0</v>
          </cell>
          <cell r="J167">
            <v>0</v>
          </cell>
          <cell r="K167">
            <v>0</v>
          </cell>
          <cell r="L167">
            <v>0</v>
          </cell>
          <cell r="M167">
            <v>0</v>
          </cell>
          <cell r="N167">
            <v>103383.8</v>
          </cell>
          <cell r="O167">
            <v>1876616.21</v>
          </cell>
          <cell r="P167">
            <v>0</v>
          </cell>
          <cell r="Q167">
            <v>0</v>
          </cell>
          <cell r="R167">
            <v>0</v>
          </cell>
        </row>
        <row r="168">
          <cell r="A168" t="str">
            <v/>
          </cell>
        </row>
        <row r="169">
          <cell r="A169" t="str">
            <v>PROFORMA_RETAIL_TAX</v>
          </cell>
          <cell r="B169" t="str">
            <v>Proforma State Revenue</v>
          </cell>
          <cell r="C169" t="str">
            <v>CUS</v>
          </cell>
          <cell r="E169">
            <v>0.54092150046203558</v>
          </cell>
          <cell r="F169">
            <v>0.12249088134783567</v>
          </cell>
          <cell r="G169">
            <v>0.1416510447791175</v>
          </cell>
          <cell r="H169">
            <v>8.3147024764694571E-2</v>
          </cell>
          <cell r="I169">
            <v>5.4260636948874966E-2</v>
          </cell>
          <cell r="J169">
            <v>1.6324643714081197E-4</v>
          </cell>
          <cell r="K169">
            <v>7.5261119644420074E-3</v>
          </cell>
          <cell r="L169">
            <v>1.9853725460204634E-2</v>
          </cell>
          <cell r="M169">
            <v>1.7585965882574675E-2</v>
          </cell>
          <cell r="N169">
            <v>5.4983117187038639E-4</v>
          </cell>
          <cell r="O169">
            <v>3.3585747923400894E-3</v>
          </cell>
          <cell r="P169">
            <v>8.491455988869169E-3</v>
          </cell>
          <cell r="Q169">
            <v>0</v>
          </cell>
          <cell r="R169">
            <v>0</v>
          </cell>
          <cell r="S169">
            <v>0</v>
          </cell>
          <cell r="T169">
            <v>0</v>
          </cell>
          <cell r="U169">
            <v>0</v>
          </cell>
          <cell r="V169">
            <v>0</v>
          </cell>
          <cell r="W169">
            <v>0</v>
          </cell>
          <cell r="X169">
            <v>0</v>
          </cell>
        </row>
        <row r="170">
          <cell r="A170" t="str">
            <v/>
          </cell>
          <cell r="B170" t="str">
            <v>Historical Test Year Twelve Months ended September 2005</v>
          </cell>
          <cell r="D170">
            <v>1614761122</v>
          </cell>
          <cell r="E170">
            <v>873459009</v>
          </cell>
          <cell r="F170">
            <v>197793513</v>
          </cell>
          <cell r="G170">
            <v>228732600</v>
          </cell>
          <cell r="H170">
            <v>134262583</v>
          </cell>
          <cell r="I170">
            <v>87617967</v>
          </cell>
          <cell r="J170">
            <v>263604</v>
          </cell>
          <cell r="K170">
            <v>12152873</v>
          </cell>
          <cell r="L170">
            <v>32059024</v>
          </cell>
          <cell r="M170">
            <v>28397134</v>
          </cell>
          <cell r="N170">
            <v>887846</v>
          </cell>
          <cell r="O170">
            <v>5423296</v>
          </cell>
          <cell r="P170">
            <v>13711673</v>
          </cell>
          <cell r="Q170">
            <v>0</v>
          </cell>
          <cell r="R170">
            <v>0</v>
          </cell>
        </row>
        <row r="171">
          <cell r="A171" t="str">
            <v/>
          </cell>
        </row>
        <row r="172">
          <cell r="A172" t="str">
            <v>DIR908.01</v>
          </cell>
          <cell r="B172" t="str">
            <v>Direct Assign A/C 908</v>
          </cell>
          <cell r="C172" t="str">
            <v>CUS</v>
          </cell>
          <cell r="E172">
            <v>0.88217227295718714</v>
          </cell>
          <cell r="F172">
            <v>0.10607200646231199</v>
          </cell>
          <cell r="G172">
            <v>7.9520661531376682E-3</v>
          </cell>
          <cell r="H172">
            <v>7.0587169492250512E-4</v>
          </cell>
          <cell r="I172">
            <v>4.8064703647129583E-4</v>
          </cell>
          <cell r="J172">
            <v>2.5164766307397686E-5</v>
          </cell>
          <cell r="K172">
            <v>1.9502693888233207E-4</v>
          </cell>
          <cell r="L172">
            <v>6.291191576849422E-5</v>
          </cell>
          <cell r="M172">
            <v>1.6357098099808495E-5</v>
          </cell>
          <cell r="N172">
            <v>1.2582383153698843E-6</v>
          </cell>
          <cell r="O172">
            <v>1.2582383153698843E-5</v>
          </cell>
          <cell r="P172">
            <v>2.2950266872346688E-3</v>
          </cell>
          <cell r="Q172">
            <v>1.2582383153698843E-6</v>
          </cell>
          <cell r="R172">
            <v>7.5494298922193058E-6</v>
          </cell>
          <cell r="S172">
            <v>0</v>
          </cell>
          <cell r="T172">
            <v>0</v>
          </cell>
          <cell r="U172">
            <v>0</v>
          </cell>
          <cell r="V172">
            <v>0</v>
          </cell>
          <cell r="W172">
            <v>0</v>
          </cell>
          <cell r="X172">
            <v>0</v>
          </cell>
        </row>
        <row r="173">
          <cell r="A173" t="str">
            <v/>
          </cell>
          <cell r="B173" t="str">
            <v>Historical Test Year Twelve Months ended September 2005</v>
          </cell>
          <cell r="D173">
            <v>794762</v>
          </cell>
          <cell r="E173">
            <v>701117</v>
          </cell>
          <cell r="F173">
            <v>84302</v>
          </cell>
          <cell r="G173">
            <v>6320</v>
          </cell>
          <cell r="H173">
            <v>561</v>
          </cell>
          <cell r="I173">
            <v>382</v>
          </cell>
          <cell r="J173">
            <v>20</v>
          </cell>
          <cell r="K173">
            <v>155</v>
          </cell>
          <cell r="L173">
            <v>50</v>
          </cell>
          <cell r="M173">
            <v>13</v>
          </cell>
          <cell r="N173">
            <v>1</v>
          </cell>
          <cell r="O173">
            <v>10</v>
          </cell>
          <cell r="P173">
            <v>1824</v>
          </cell>
          <cell r="Q173">
            <v>1</v>
          </cell>
          <cell r="R173">
            <v>6</v>
          </cell>
        </row>
        <row r="174">
          <cell r="A174" t="str">
            <v/>
          </cell>
        </row>
        <row r="175">
          <cell r="A175" t="str">
            <v>DIR556.01</v>
          </cell>
          <cell r="B175" t="str">
            <v>Direct Assign A/C 556</v>
          </cell>
          <cell r="C175" t="str">
            <v>DEM</v>
          </cell>
          <cell r="E175">
            <v>0</v>
          </cell>
          <cell r="F175">
            <v>0</v>
          </cell>
          <cell r="G175">
            <v>0</v>
          </cell>
          <cell r="H175">
            <v>0</v>
          </cell>
          <cell r="I175">
            <v>0</v>
          </cell>
          <cell r="J175">
            <v>0</v>
          </cell>
          <cell r="K175">
            <v>0</v>
          </cell>
          <cell r="L175">
            <v>0</v>
          </cell>
          <cell r="M175">
            <v>0</v>
          </cell>
          <cell r="N175">
            <v>0.11109005936592144</v>
          </cell>
          <cell r="O175">
            <v>0.83333333333333337</v>
          </cell>
          <cell r="P175">
            <v>0</v>
          </cell>
          <cell r="Q175">
            <v>5.5576607300745234E-2</v>
          </cell>
          <cell r="R175">
            <v>0</v>
          </cell>
          <cell r="S175">
            <v>0</v>
          </cell>
          <cell r="T175">
            <v>0</v>
          </cell>
          <cell r="U175">
            <v>0</v>
          </cell>
          <cell r="V175">
            <v>0</v>
          </cell>
          <cell r="W175">
            <v>0</v>
          </cell>
          <cell r="X175">
            <v>0</v>
          </cell>
        </row>
        <row r="176">
          <cell r="A176" t="str">
            <v/>
          </cell>
          <cell r="B176" t="str">
            <v>Historical Test Year Twelve Months ended September 2005</v>
          </cell>
          <cell r="D176">
            <v>15834</v>
          </cell>
          <cell r="E176">
            <v>0</v>
          </cell>
          <cell r="F176">
            <v>0</v>
          </cell>
          <cell r="G176">
            <v>0</v>
          </cell>
          <cell r="H176">
            <v>0</v>
          </cell>
          <cell r="I176">
            <v>0</v>
          </cell>
          <cell r="J176">
            <v>0</v>
          </cell>
          <cell r="K176">
            <v>0</v>
          </cell>
          <cell r="L176">
            <v>0</v>
          </cell>
          <cell r="M176">
            <v>0</v>
          </cell>
          <cell r="N176">
            <v>1759</v>
          </cell>
          <cell r="O176">
            <v>13195</v>
          </cell>
          <cell r="P176">
            <v>0</v>
          </cell>
          <cell r="Q176">
            <v>880</v>
          </cell>
          <cell r="R176">
            <v>0</v>
          </cell>
        </row>
        <row r="177">
          <cell r="A177" t="str">
            <v/>
          </cell>
        </row>
        <row r="178">
          <cell r="A178" t="str">
            <v>DIR565.02</v>
          </cell>
          <cell r="B178" t="str">
            <v>Direct Assign A/C 565.02</v>
          </cell>
          <cell r="C178" t="str">
            <v>DEM</v>
          </cell>
          <cell r="E178">
            <v>1.5088871187966442E-7</v>
          </cell>
          <cell r="F178">
            <v>0</v>
          </cell>
          <cell r="G178">
            <v>0</v>
          </cell>
          <cell r="H178">
            <v>0</v>
          </cell>
          <cell r="I178">
            <v>0</v>
          </cell>
          <cell r="J178">
            <v>0</v>
          </cell>
          <cell r="K178">
            <v>0</v>
          </cell>
          <cell r="L178">
            <v>0</v>
          </cell>
          <cell r="M178">
            <v>0</v>
          </cell>
          <cell r="N178">
            <v>0.11111444742818488</v>
          </cell>
          <cell r="O178">
            <v>0.83332817796901071</v>
          </cell>
          <cell r="P178">
            <v>0</v>
          </cell>
          <cell r="Q178">
            <v>5.5557223714092441E-2</v>
          </cell>
          <cell r="R178">
            <v>0</v>
          </cell>
          <cell r="S178">
            <v>0</v>
          </cell>
          <cell r="T178">
            <v>0</v>
          </cell>
          <cell r="U178">
            <v>0</v>
          </cell>
          <cell r="V178">
            <v>0</v>
          </cell>
          <cell r="W178">
            <v>0</v>
          </cell>
          <cell r="X178">
            <v>0</v>
          </cell>
        </row>
        <row r="179">
          <cell r="A179" t="str">
            <v/>
          </cell>
          <cell r="B179" t="str">
            <v>Historical Test Year Twelve Months ended September 2005</v>
          </cell>
          <cell r="D179">
            <v>66274.010000000009</v>
          </cell>
          <cell r="E179">
            <v>0.01</v>
          </cell>
          <cell r="F179">
            <v>0</v>
          </cell>
          <cell r="G179">
            <v>0</v>
          </cell>
          <cell r="H179">
            <v>0</v>
          </cell>
          <cell r="I179">
            <v>0</v>
          </cell>
          <cell r="J179">
            <v>0</v>
          </cell>
          <cell r="K179">
            <v>0</v>
          </cell>
          <cell r="L179">
            <v>0</v>
          </cell>
          <cell r="M179">
            <v>0</v>
          </cell>
          <cell r="N179">
            <v>7364</v>
          </cell>
          <cell r="O179">
            <v>55228</v>
          </cell>
          <cell r="P179">
            <v>0</v>
          </cell>
          <cell r="Q179">
            <v>3682</v>
          </cell>
          <cell r="R179">
            <v>0</v>
          </cell>
        </row>
        <row r="180">
          <cell r="A180" t="str">
            <v/>
          </cell>
        </row>
        <row r="181">
          <cell r="A181" t="str">
            <v>DIR920.01</v>
          </cell>
          <cell r="B181" t="str">
            <v>Direct Assign A/C 920.01</v>
          </cell>
          <cell r="C181" t="str">
            <v>CUS</v>
          </cell>
          <cell r="E181">
            <v>0</v>
          </cell>
          <cell r="F181">
            <v>0</v>
          </cell>
          <cell r="G181">
            <v>0</v>
          </cell>
          <cell r="H181">
            <v>0</v>
          </cell>
          <cell r="I181">
            <v>0</v>
          </cell>
          <cell r="J181">
            <v>0</v>
          </cell>
          <cell r="K181">
            <v>0</v>
          </cell>
          <cell r="L181">
            <v>0.10921295592292486</v>
          </cell>
          <cell r="M181">
            <v>0.45245801924706192</v>
          </cell>
          <cell r="N181">
            <v>4.8704190472052655E-2</v>
          </cell>
          <cell r="O181">
            <v>0.36527273912193425</v>
          </cell>
          <cell r="P181">
            <v>0</v>
          </cell>
          <cell r="Q181">
            <v>2.4352095236026328E-2</v>
          </cell>
          <cell r="R181">
            <v>0</v>
          </cell>
          <cell r="S181">
            <v>0</v>
          </cell>
          <cell r="T181">
            <v>0</v>
          </cell>
          <cell r="U181">
            <v>0</v>
          </cell>
          <cell r="V181">
            <v>0</v>
          </cell>
          <cell r="W181">
            <v>0</v>
          </cell>
          <cell r="X181">
            <v>0</v>
          </cell>
        </row>
        <row r="182">
          <cell r="A182" t="str">
            <v/>
          </cell>
          <cell r="B182" t="str">
            <v>Historical Test Year Twelve Months ended September 2005</v>
          </cell>
          <cell r="D182">
            <v>230165</v>
          </cell>
          <cell r="E182">
            <v>0</v>
          </cell>
          <cell r="F182">
            <v>0</v>
          </cell>
          <cell r="G182">
            <v>0</v>
          </cell>
          <cell r="H182">
            <v>0</v>
          </cell>
          <cell r="I182">
            <v>0</v>
          </cell>
          <cell r="J182">
            <v>0</v>
          </cell>
          <cell r="K182">
            <v>0</v>
          </cell>
          <cell r="L182">
            <v>25137</v>
          </cell>
          <cell r="M182">
            <v>104140</v>
          </cell>
          <cell r="N182">
            <v>11210</v>
          </cell>
          <cell r="O182">
            <v>84073</v>
          </cell>
          <cell r="P182">
            <v>0</v>
          </cell>
          <cell r="Q182">
            <v>5605</v>
          </cell>
          <cell r="R182">
            <v>0</v>
          </cell>
        </row>
        <row r="183">
          <cell r="A183" t="str">
            <v/>
          </cell>
        </row>
        <row r="184">
          <cell r="A184" t="str">
            <v>DIR450.02</v>
          </cell>
          <cell r="B184" t="str">
            <v>Direct Assign  Disconnect Call - A/C 450.02</v>
          </cell>
          <cell r="C184" t="str">
            <v>CUS</v>
          </cell>
          <cell r="E184">
            <v>0.89279790505829737</v>
          </cell>
          <cell r="F184">
            <v>0.10206489531398476</v>
          </cell>
          <cell r="G184">
            <v>4.1527529087591331E-3</v>
          </cell>
          <cell r="H184">
            <v>3.175634577286396E-5</v>
          </cell>
          <cell r="I184">
            <v>2.222944204100477E-4</v>
          </cell>
          <cell r="J184">
            <v>0</v>
          </cell>
          <cell r="K184">
            <v>0</v>
          </cell>
          <cell r="L184">
            <v>0</v>
          </cell>
          <cell r="M184">
            <v>0</v>
          </cell>
          <cell r="N184">
            <v>0</v>
          </cell>
          <cell r="O184">
            <v>0</v>
          </cell>
          <cell r="P184">
            <v>7.3039595277587101E-4</v>
          </cell>
          <cell r="Q184">
            <v>0</v>
          </cell>
          <cell r="R184">
            <v>0</v>
          </cell>
          <cell r="S184">
            <v>0</v>
          </cell>
          <cell r="T184">
            <v>0</v>
          </cell>
          <cell r="U184">
            <v>0</v>
          </cell>
          <cell r="V184">
            <v>0</v>
          </cell>
          <cell r="W184">
            <v>0</v>
          </cell>
          <cell r="X184">
            <v>0</v>
          </cell>
        </row>
        <row r="185">
          <cell r="A185" t="str">
            <v/>
          </cell>
          <cell r="B185" t="str">
            <v>Historical Test Year Twelve Months ended September 2005</v>
          </cell>
          <cell r="D185">
            <v>409367</v>
          </cell>
          <cell r="E185">
            <v>365482</v>
          </cell>
          <cell r="F185">
            <v>41782</v>
          </cell>
          <cell r="G185">
            <v>1700</v>
          </cell>
          <cell r="H185">
            <v>13</v>
          </cell>
          <cell r="I185">
            <v>91</v>
          </cell>
          <cell r="J185">
            <v>0</v>
          </cell>
          <cell r="K185">
            <v>0</v>
          </cell>
          <cell r="L185">
            <v>0</v>
          </cell>
          <cell r="M185">
            <v>0</v>
          </cell>
          <cell r="N185">
            <v>0</v>
          </cell>
          <cell r="O185">
            <v>0</v>
          </cell>
          <cell r="P185">
            <v>299</v>
          </cell>
          <cell r="Q185">
            <v>0</v>
          </cell>
          <cell r="R185">
            <v>0</v>
          </cell>
        </row>
        <row r="186">
          <cell r="A186" t="str">
            <v/>
          </cell>
        </row>
        <row r="187">
          <cell r="A187" t="str">
            <v>DEM_12NCP_P</v>
          </cell>
          <cell r="B187" t="str">
            <v>12 NCP Distribution Demand (No HV)</v>
          </cell>
          <cell r="C187" t="str">
            <v>DMP</v>
          </cell>
          <cell r="E187">
            <v>0.5716406604117813</v>
          </cell>
          <cell r="F187">
            <v>0.12430613034877867</v>
          </cell>
          <cell r="G187">
            <v>0.14425826264255767</v>
          </cell>
          <cell r="H187">
            <v>8.0990231248058167E-2</v>
          </cell>
          <cell r="I187">
            <v>5.4799573690039613E-2</v>
          </cell>
          <cell r="J187">
            <v>4.5771245486446628E-4</v>
          </cell>
          <cell r="K187">
            <v>1.7697770756016164E-2</v>
          </cell>
          <cell r="L187">
            <v>0</v>
          </cell>
          <cell r="M187">
            <v>0</v>
          </cell>
          <cell r="N187">
            <v>0</v>
          </cell>
          <cell r="O187">
            <v>0</v>
          </cell>
          <cell r="P187">
            <v>5.4352521205011869E-3</v>
          </cell>
          <cell r="Q187">
            <v>0</v>
          </cell>
          <cell r="R187">
            <v>4.1440632740276275E-4</v>
          </cell>
          <cell r="S187">
            <v>0</v>
          </cell>
          <cell r="T187">
            <v>0</v>
          </cell>
          <cell r="U187">
            <v>0</v>
          </cell>
          <cell r="V187">
            <v>0</v>
          </cell>
          <cell r="W187">
            <v>0</v>
          </cell>
          <cell r="X187">
            <v>0</v>
          </cell>
        </row>
        <row r="188">
          <cell r="A188" t="str">
            <v/>
          </cell>
          <cell r="B188" t="str">
            <v>Historical Test Year Twelve Months ended September 2005</v>
          </cell>
          <cell r="D188">
            <v>4502827</v>
          </cell>
          <cell r="E188">
            <v>2573999</v>
          </cell>
          <cell r="F188">
            <v>559729</v>
          </cell>
          <cell r="G188">
            <v>649570</v>
          </cell>
          <cell r="H188">
            <v>364685</v>
          </cell>
          <cell r="I188">
            <v>246753</v>
          </cell>
          <cell r="J188">
            <v>2061</v>
          </cell>
          <cell r="K188">
            <v>79690</v>
          </cell>
          <cell r="L188">
            <v>0</v>
          </cell>
          <cell r="M188">
            <v>0</v>
          </cell>
          <cell r="N188">
            <v>0</v>
          </cell>
          <cell r="O188">
            <v>0</v>
          </cell>
          <cell r="P188">
            <v>24474</v>
          </cell>
          <cell r="Q188">
            <v>0</v>
          </cell>
          <cell r="R188">
            <v>1866</v>
          </cell>
        </row>
        <row r="189">
          <cell r="A189" t="str">
            <v/>
          </cell>
        </row>
        <row r="190">
          <cell r="A190" t="str">
            <v>DEM_12NCP_S</v>
          </cell>
          <cell r="B190" t="str">
            <v>Dist 12 NCP Dem, Excl Dir Assn Transf (No HV, PRI &amp; FR)</v>
          </cell>
          <cell r="C190" t="str">
            <v>DMS</v>
          </cell>
          <cell r="E190">
            <v>0.61690246298523865</v>
          </cell>
          <cell r="F190">
            <v>0.13414853646184971</v>
          </cell>
          <cell r="G190">
            <v>0.15568045398670377</v>
          </cell>
          <cell r="H190">
            <v>8.7402937885279586E-2</v>
          </cell>
          <cell r="I190">
            <v>0</v>
          </cell>
          <cell r="J190">
            <v>0</v>
          </cell>
          <cell r="K190">
            <v>0</v>
          </cell>
          <cell r="L190">
            <v>0</v>
          </cell>
          <cell r="M190">
            <v>0</v>
          </cell>
          <cell r="N190">
            <v>0</v>
          </cell>
          <cell r="O190">
            <v>0</v>
          </cell>
          <cell r="P190">
            <v>5.8656086809282873E-3</v>
          </cell>
          <cell r="Q190">
            <v>0</v>
          </cell>
          <cell r="R190">
            <v>0</v>
          </cell>
          <cell r="S190">
            <v>0</v>
          </cell>
          <cell r="T190">
            <v>0</v>
          </cell>
          <cell r="U190">
            <v>0</v>
          </cell>
          <cell r="V190">
            <v>0</v>
          </cell>
          <cell r="W190">
            <v>0</v>
          </cell>
          <cell r="X190">
            <v>0</v>
          </cell>
        </row>
        <row r="191">
          <cell r="A191" t="str">
            <v/>
          </cell>
          <cell r="B191" t="str">
            <v>Historical Test Year Twelve Months ended September 2005</v>
          </cell>
          <cell r="D191">
            <v>4172457</v>
          </cell>
          <cell r="E191">
            <v>2573999</v>
          </cell>
          <cell r="F191">
            <v>559729</v>
          </cell>
          <cell r="G191">
            <v>649570</v>
          </cell>
          <cell r="H191">
            <v>364685</v>
          </cell>
          <cell r="I191">
            <v>0</v>
          </cell>
          <cell r="J191">
            <v>0</v>
          </cell>
          <cell r="K191">
            <v>0</v>
          </cell>
          <cell r="L191">
            <v>0</v>
          </cell>
          <cell r="M191">
            <v>0</v>
          </cell>
          <cell r="N191">
            <v>0</v>
          </cell>
          <cell r="O191">
            <v>0</v>
          </cell>
          <cell r="P191">
            <v>24474</v>
          </cell>
          <cell r="Q191">
            <v>0</v>
          </cell>
          <cell r="R191">
            <v>0</v>
          </cell>
        </row>
        <row r="192">
          <cell r="A192" t="str">
            <v/>
          </cell>
        </row>
        <row r="193">
          <cell r="A193" t="str">
            <v>DIR_40</v>
          </cell>
          <cell r="B193" t="str">
            <v>Direct Assignment Schedule 40</v>
          </cell>
          <cell r="C193" t="str">
            <v>CUS</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0</v>
          </cell>
          <cell r="T193">
            <v>0</v>
          </cell>
          <cell r="U193">
            <v>0</v>
          </cell>
          <cell r="V193">
            <v>0</v>
          </cell>
          <cell r="W193">
            <v>0</v>
          </cell>
          <cell r="X193">
            <v>0</v>
          </cell>
        </row>
        <row r="194">
          <cell r="A194" t="str">
            <v/>
          </cell>
          <cell r="B194" t="str">
            <v>Historical Test Year Twelve Months ended September 2005</v>
          </cell>
          <cell r="D194">
            <v>1</v>
          </cell>
          <cell r="E194">
            <v>0</v>
          </cell>
          <cell r="F194">
            <v>0</v>
          </cell>
          <cell r="G194">
            <v>0</v>
          </cell>
          <cell r="H194">
            <v>0</v>
          </cell>
          <cell r="I194">
            <v>0</v>
          </cell>
          <cell r="J194">
            <v>0</v>
          </cell>
          <cell r="K194">
            <v>0</v>
          </cell>
          <cell r="L194">
            <v>1</v>
          </cell>
          <cell r="M194">
            <v>0</v>
          </cell>
          <cell r="N194">
            <v>0</v>
          </cell>
          <cell r="O194">
            <v>0</v>
          </cell>
          <cell r="P194">
            <v>0</v>
          </cell>
          <cell r="Q194">
            <v>0</v>
          </cell>
          <cell r="R194">
            <v>0</v>
          </cell>
        </row>
        <row r="195">
          <cell r="A195" t="str">
            <v/>
          </cell>
        </row>
        <row r="196">
          <cell r="A196" t="str">
            <v>DEM_3B</v>
          </cell>
          <cell r="B196" t="str">
            <v>Top 75 CP - No Interruptibles</v>
          </cell>
          <cell r="C196" t="str">
            <v>DEM</v>
          </cell>
          <cell r="E196">
            <v>0.5550344459005877</v>
          </cell>
          <cell r="F196">
            <v>0.11431287341887425</v>
          </cell>
          <cell r="G196">
            <v>0.12019985625531962</v>
          </cell>
          <cell r="H196">
            <v>6.5487724457653038E-2</v>
          </cell>
          <cell r="I196">
            <v>4.7267476726340386E-2</v>
          </cell>
          <cell r="J196">
            <v>9.5606704611374291E-7</v>
          </cell>
          <cell r="K196">
            <v>0</v>
          </cell>
          <cell r="L196">
            <v>1.5715591087256175E-2</v>
          </cell>
          <cell r="M196">
            <v>1.3644510848612281E-2</v>
          </cell>
          <cell r="N196">
            <v>3.368224203458716E-3</v>
          </cell>
          <cell r="O196">
            <v>5.7168029022371253E-2</v>
          </cell>
          <cell r="P196">
            <v>3.386389477334877E-3</v>
          </cell>
          <cell r="Q196">
            <v>4.0362760519306934E-3</v>
          </cell>
          <cell r="R196">
            <v>3.7764648321492839E-4</v>
          </cell>
          <cell r="S196">
            <v>0</v>
          </cell>
          <cell r="T196">
            <v>0</v>
          </cell>
          <cell r="U196">
            <v>0</v>
          </cell>
          <cell r="V196">
            <v>0</v>
          </cell>
          <cell r="W196">
            <v>0</v>
          </cell>
          <cell r="X196">
            <v>0</v>
          </cell>
        </row>
        <row r="197">
          <cell r="A197" t="str">
            <v/>
          </cell>
          <cell r="B197" t="str">
            <v>Historical Test Year Twelve Months ended September 2005</v>
          </cell>
          <cell r="D197">
            <v>4183807</v>
          </cell>
          <cell r="E197">
            <v>2322157</v>
          </cell>
          <cell r="F197">
            <v>478263</v>
          </cell>
          <cell r="G197">
            <v>502893</v>
          </cell>
          <cell r="H197">
            <v>273988</v>
          </cell>
          <cell r="I197">
            <v>197758</v>
          </cell>
          <cell r="J197">
            <v>4</v>
          </cell>
          <cell r="K197">
            <v>0</v>
          </cell>
          <cell r="L197">
            <v>65751</v>
          </cell>
          <cell r="M197">
            <v>57086</v>
          </cell>
          <cell r="N197">
            <v>14092</v>
          </cell>
          <cell r="O197">
            <v>239180</v>
          </cell>
          <cell r="P197">
            <v>14168</v>
          </cell>
          <cell r="Q197">
            <v>16887</v>
          </cell>
          <cell r="R197">
            <v>1580</v>
          </cell>
        </row>
        <row r="198">
          <cell r="A198" t="str">
            <v/>
          </cell>
        </row>
        <row r="199">
          <cell r="A199" t="str">
            <v>DEM_3A</v>
          </cell>
          <cell r="B199" t="str">
            <v>Top 75 CP - No Interruptibles or Transportation</v>
          </cell>
          <cell r="C199" t="str">
            <v>DEM</v>
          </cell>
          <cell r="E199">
            <v>0.59334845647845691</v>
          </cell>
          <cell r="F199">
            <v>0.1222038875238652</v>
          </cell>
          <cell r="G199">
            <v>0.12849724860283807</v>
          </cell>
          <cell r="H199">
            <v>7.0008340044889067E-2</v>
          </cell>
          <cell r="I199">
            <v>5.0530349178055871E-2</v>
          </cell>
          <cell r="J199">
            <v>1.0220643246403356E-6</v>
          </cell>
          <cell r="K199">
            <v>0</v>
          </cell>
          <cell r="L199">
            <v>1.6800437852356676E-2</v>
          </cell>
          <cell r="M199">
            <v>1.4586391009104549E-2</v>
          </cell>
          <cell r="N199">
            <v>0</v>
          </cell>
          <cell r="O199">
            <v>0</v>
          </cell>
          <cell r="P199">
            <v>3.6201518378760687E-3</v>
          </cell>
          <cell r="Q199">
            <v>0</v>
          </cell>
          <cell r="R199">
            <v>4.0371540823293256E-4</v>
          </cell>
          <cell r="S199">
            <v>0</v>
          </cell>
          <cell r="T199">
            <v>0</v>
          </cell>
          <cell r="U199">
            <v>0</v>
          </cell>
          <cell r="V199">
            <v>0</v>
          </cell>
          <cell r="W199">
            <v>0</v>
          </cell>
          <cell r="X199">
            <v>0</v>
          </cell>
        </row>
        <row r="200">
          <cell r="A200" t="str">
            <v/>
          </cell>
          <cell r="B200" t="str">
            <v>Historical Test Year Twelve Months ended September 2005</v>
          </cell>
          <cell r="D200">
            <v>3913648</v>
          </cell>
          <cell r="E200">
            <v>2322157</v>
          </cell>
          <cell r="F200">
            <v>478263</v>
          </cell>
          <cell r="G200">
            <v>502893</v>
          </cell>
          <cell r="H200">
            <v>273988</v>
          </cell>
          <cell r="I200">
            <v>197758</v>
          </cell>
          <cell r="J200">
            <v>4</v>
          </cell>
          <cell r="K200">
            <v>0</v>
          </cell>
          <cell r="L200">
            <v>65751</v>
          </cell>
          <cell r="M200">
            <v>57086</v>
          </cell>
          <cell r="N200">
            <v>0</v>
          </cell>
          <cell r="O200">
            <v>0</v>
          </cell>
          <cell r="P200">
            <v>14168</v>
          </cell>
          <cell r="Q200">
            <v>0</v>
          </cell>
          <cell r="R200">
            <v>1580</v>
          </cell>
        </row>
        <row r="201">
          <cell r="A201" t="str">
            <v/>
          </cell>
        </row>
      </sheetData>
      <sheetData sheetId="4" refreshError="1">
        <row r="4">
          <cell r="A4" t="str">
            <v>D361.T</v>
          </cell>
          <cell r="B4" t="str">
            <v>Total Struct and Improvements</v>
          </cell>
          <cell r="C4">
            <v>5822059</v>
          </cell>
          <cell r="D4">
            <v>0</v>
          </cell>
          <cell r="E4">
            <v>0</v>
          </cell>
          <cell r="F4">
            <v>0</v>
          </cell>
          <cell r="G4">
            <v>0</v>
          </cell>
          <cell r="H4">
            <v>0</v>
          </cell>
          <cell r="I4">
            <v>0</v>
          </cell>
          <cell r="J4">
            <v>273947.40000000002</v>
          </cell>
          <cell r="K4">
            <v>309229</v>
          </cell>
          <cell r="L4">
            <v>4143093</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1095789.6000000001</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row>
        <row r="5">
          <cell r="A5" t="str">
            <v/>
          </cell>
          <cell r="D5">
            <v>0</v>
          </cell>
          <cell r="E5">
            <v>0</v>
          </cell>
          <cell r="F5">
            <v>0</v>
          </cell>
          <cell r="G5">
            <v>0</v>
          </cell>
          <cell r="H5">
            <v>0</v>
          </cell>
          <cell r="I5">
            <v>0</v>
          </cell>
          <cell r="J5">
            <v>4.7053353461378532E-2</v>
          </cell>
          <cell r="K5">
            <v>5.3113340143066227E-2</v>
          </cell>
          <cell r="L5">
            <v>0.7116198925500411</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0.18821341384551413</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row>
        <row r="6">
          <cell r="A6" t="str">
            <v/>
          </cell>
        </row>
        <row r="7">
          <cell r="A7" t="str">
            <v>D362.T</v>
          </cell>
          <cell r="B7" t="str">
            <v>Total Station Equip</v>
          </cell>
          <cell r="C7">
            <v>339335987</v>
          </cell>
          <cell r="D7">
            <v>0</v>
          </cell>
          <cell r="E7">
            <v>0</v>
          </cell>
          <cell r="F7">
            <v>0</v>
          </cell>
          <cell r="G7">
            <v>0</v>
          </cell>
          <cell r="H7">
            <v>0</v>
          </cell>
          <cell r="I7">
            <v>0</v>
          </cell>
          <cell r="J7">
            <v>19069282.600000001</v>
          </cell>
          <cell r="K7">
            <v>0</v>
          </cell>
          <cell r="L7">
            <v>0</v>
          </cell>
          <cell r="M7">
            <v>22575914</v>
          </cell>
          <cell r="N7">
            <v>221413660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76277130.400000006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row>
        <row r="8">
          <cell r="A8" t="str">
            <v/>
          </cell>
          <cell r="D8">
            <v>0</v>
          </cell>
          <cell r="E8">
            <v>0</v>
          </cell>
          <cell r="F8">
            <v>0</v>
          </cell>
          <cell r="G8">
            <v>0</v>
          </cell>
          <cell r="H8">
            <v>0</v>
          </cell>
          <cell r="I8">
            <v>0</v>
          </cell>
          <cell r="J8">
            <v>5.6195874680394574E-2</v>
          </cell>
          <cell r="K8">
            <v>0</v>
          </cell>
          <cell r="L8">
            <v>0</v>
          </cell>
          <cell r="M8">
            <v>6.6529678150522839E-2</v>
          </cell>
          <cell r="N8">
            <v>0.65249094844750433</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0.2247834987215783</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row>
        <row r="9">
          <cell r="A9" t="str">
            <v/>
          </cell>
        </row>
        <row r="10">
          <cell r="A10" t="str">
            <v>D364.T</v>
          </cell>
          <cell r="B10" t="str">
            <v>Total OVHD Lines</v>
          </cell>
          <cell r="C10">
            <v>451209396</v>
          </cell>
          <cell r="D10">
            <v>0</v>
          </cell>
          <cell r="E10">
            <v>0</v>
          </cell>
          <cell r="F10">
            <v>0</v>
          </cell>
          <cell r="G10">
            <v>0</v>
          </cell>
          <cell r="H10">
            <v>0</v>
          </cell>
          <cell r="I10">
            <v>0</v>
          </cell>
          <cell r="J10">
            <v>0</v>
          </cell>
          <cell r="K10">
            <v>0</v>
          </cell>
          <cell r="L10">
            <v>0</v>
          </cell>
          <cell r="M10">
            <v>0</v>
          </cell>
          <cell r="N10">
            <v>0</v>
          </cell>
          <cell r="O10">
            <v>450003391</v>
          </cell>
          <cell r="P10">
            <v>1206005</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row>
        <row r="11">
          <cell r="A11" t="str">
            <v/>
          </cell>
          <cell r="D11">
            <v>0</v>
          </cell>
          <cell r="E11">
            <v>0</v>
          </cell>
          <cell r="F11">
            <v>0</v>
          </cell>
          <cell r="G11">
            <v>0</v>
          </cell>
          <cell r="H11">
            <v>0</v>
          </cell>
          <cell r="I11">
            <v>0</v>
          </cell>
          <cell r="J11">
            <v>0</v>
          </cell>
          <cell r="K11">
            <v>0</v>
          </cell>
          <cell r="L11">
            <v>0</v>
          </cell>
          <cell r="M11">
            <v>0</v>
          </cell>
          <cell r="N11">
            <v>0</v>
          </cell>
          <cell r="O11">
            <v>0.99732717223823064</v>
          </cell>
          <cell r="P11">
            <v>2.6728277617693937E-3</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row>
        <row r="12">
          <cell r="A12" t="str">
            <v/>
          </cell>
        </row>
        <row r="13">
          <cell r="A13" t="str">
            <v>D366.T</v>
          </cell>
          <cell r="B13" t="str">
            <v>Total UNGD Lines</v>
          </cell>
          <cell r="C13">
            <v>940340482</v>
          </cell>
          <cell r="D13">
            <v>0</v>
          </cell>
          <cell r="E13">
            <v>0</v>
          </cell>
          <cell r="F13">
            <v>0</v>
          </cell>
          <cell r="G13">
            <v>0</v>
          </cell>
          <cell r="H13">
            <v>0</v>
          </cell>
          <cell r="I13">
            <v>0</v>
          </cell>
          <cell r="J13">
            <v>0</v>
          </cell>
          <cell r="K13">
            <v>0</v>
          </cell>
          <cell r="L13">
            <v>0</v>
          </cell>
          <cell r="M13">
            <v>0</v>
          </cell>
          <cell r="N13">
            <v>0</v>
          </cell>
          <cell r="O13">
            <v>0</v>
          </cell>
          <cell r="P13">
            <v>0</v>
          </cell>
          <cell r="Q13">
            <v>927232068</v>
          </cell>
          <cell r="R13">
            <v>13108414</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row>
        <row r="14">
          <cell r="A14" t="str">
            <v/>
          </cell>
          <cell r="D14">
            <v>0</v>
          </cell>
          <cell r="E14">
            <v>0</v>
          </cell>
          <cell r="F14">
            <v>0</v>
          </cell>
          <cell r="G14">
            <v>0</v>
          </cell>
          <cell r="H14">
            <v>0</v>
          </cell>
          <cell r="I14">
            <v>0</v>
          </cell>
          <cell r="J14">
            <v>0</v>
          </cell>
          <cell r="K14">
            <v>0</v>
          </cell>
          <cell r="L14">
            <v>0</v>
          </cell>
          <cell r="M14">
            <v>0</v>
          </cell>
          <cell r="N14">
            <v>0</v>
          </cell>
          <cell r="O14">
            <v>0</v>
          </cell>
          <cell r="P14">
            <v>0</v>
          </cell>
          <cell r="Q14">
            <v>0.98605992802509168</v>
          </cell>
          <cell r="R14">
            <v>1.394007197490834E-2</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t="str">
            <v/>
          </cell>
        </row>
        <row r="16">
          <cell r="A16" t="str">
            <v>D368.T</v>
          </cell>
          <cell r="B16" t="str">
            <v>Total Transformers</v>
          </cell>
          <cell r="C16">
            <v>326103464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115456007</v>
          </cell>
          <cell r="AJ16">
            <v>208973323</v>
          </cell>
          <cell r="AK16">
            <v>1674134</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row>
        <row r="17">
          <cell r="A17" t="str">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0.35404716522729118</v>
          </cell>
          <cell r="AJ17">
            <v>0.64081908372491259</v>
          </cell>
          <cell r="AK17">
            <v>5.133751047796291E-3</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t="str">
            <v/>
          </cell>
        </row>
        <row r="19">
          <cell r="A19" t="str">
            <v>D370.T</v>
          </cell>
          <cell r="B19" t="str">
            <v>Total Meters</v>
          </cell>
          <cell r="C19">
            <v>121949908</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121949908</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t="str">
            <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1</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row>
        <row r="21">
          <cell r="A21" t="str">
            <v/>
          </cell>
        </row>
        <row r="22">
          <cell r="A22" t="str">
            <v>D108.05.T</v>
          </cell>
          <cell r="B22" t="str">
            <v>Total Dist Acc Depr - Subs &amp; Lines</v>
          </cell>
          <cell r="C22">
            <v>1720363718</v>
          </cell>
          <cell r="D22">
            <v>0</v>
          </cell>
          <cell r="E22">
            <v>0</v>
          </cell>
          <cell r="F22">
            <v>0</v>
          </cell>
          <cell r="G22">
            <v>0</v>
          </cell>
          <cell r="H22">
            <v>0</v>
          </cell>
          <cell r="I22">
            <v>12652224</v>
          </cell>
          <cell r="J22">
            <v>20983856.400000002</v>
          </cell>
          <cell r="K22">
            <v>0</v>
          </cell>
          <cell r="L22">
            <v>4143093</v>
          </cell>
          <cell r="M22">
            <v>0</v>
          </cell>
          <cell r="N22">
            <v>221413660</v>
          </cell>
          <cell r="O22">
            <v>450003391</v>
          </cell>
          <cell r="P22">
            <v>0</v>
          </cell>
          <cell r="Q22">
            <v>927232068</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83935425.600000009</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row>
        <row r="23">
          <cell r="D23">
            <v>0</v>
          </cell>
          <cell r="E23">
            <v>0</v>
          </cell>
          <cell r="F23">
            <v>0</v>
          </cell>
          <cell r="G23">
            <v>0</v>
          </cell>
          <cell r="H23">
            <v>0</v>
          </cell>
          <cell r="I23">
            <v>7.3543889978735302E-3</v>
          </cell>
          <cell r="J23">
            <v>1.2197337214478503E-2</v>
          </cell>
          <cell r="K23">
            <v>0</v>
          </cell>
          <cell r="L23">
            <v>2.4082657386058637E-3</v>
          </cell>
          <cell r="M23">
            <v>0</v>
          </cell>
          <cell r="N23">
            <v>0.12870165633195479</v>
          </cell>
          <cell r="O23">
            <v>0.26157456489674702</v>
          </cell>
          <cell r="P23">
            <v>0</v>
          </cell>
          <cell r="Q23">
            <v>0.53897443796242628</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4.8789348857914014E-2</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5">
          <cell r="A25" t="str">
            <v>D108.10.T</v>
          </cell>
          <cell r="B25" t="str">
            <v>Total Dist Acc Depr - Other</v>
          </cell>
          <cell r="C25">
            <v>705188683</v>
          </cell>
          <cell r="D25">
            <v>0</v>
          </cell>
          <cell r="E25">
            <v>0</v>
          </cell>
          <cell r="F25">
            <v>0</v>
          </cell>
          <cell r="G25">
            <v>0</v>
          </cell>
          <cell r="H25">
            <v>0</v>
          </cell>
          <cell r="I25">
            <v>0</v>
          </cell>
          <cell r="J25">
            <v>0</v>
          </cell>
          <cell r="K25">
            <v>0</v>
          </cell>
          <cell r="L25">
            <v>0</v>
          </cell>
          <cell r="M25">
            <v>0</v>
          </cell>
          <cell r="N25">
            <v>0</v>
          </cell>
          <cell r="O25">
            <v>1922251.4758986074</v>
          </cell>
          <cell r="P25">
            <v>5151.6164934657127</v>
          </cell>
          <cell r="Q25">
            <v>3960799.5114274989</v>
          </cell>
          <cell r="R25">
            <v>55994.396180427822</v>
          </cell>
          <cell r="S25">
            <v>0</v>
          </cell>
          <cell r="T25">
            <v>0</v>
          </cell>
          <cell r="U25">
            <v>0</v>
          </cell>
          <cell r="V25">
            <v>1255565</v>
          </cell>
          <cell r="W25">
            <v>0</v>
          </cell>
          <cell r="X25">
            <v>0</v>
          </cell>
          <cell r="Y25">
            <v>0</v>
          </cell>
          <cell r="Z25">
            <v>0</v>
          </cell>
          <cell r="AA25">
            <v>0</v>
          </cell>
          <cell r="AB25">
            <v>0</v>
          </cell>
          <cell r="AC25">
            <v>0</v>
          </cell>
          <cell r="AD25">
            <v>0</v>
          </cell>
          <cell r="AE25">
            <v>0</v>
          </cell>
          <cell r="AF25">
            <v>0</v>
          </cell>
          <cell r="AG25">
            <v>0</v>
          </cell>
          <cell r="AH25">
            <v>0</v>
          </cell>
          <cell r="AI25">
            <v>115456007</v>
          </cell>
          <cell r="AJ25">
            <v>208973323</v>
          </cell>
          <cell r="AK25">
            <v>1674134</v>
          </cell>
          <cell r="AL25">
            <v>43231546</v>
          </cell>
          <cell r="AM25">
            <v>125725426</v>
          </cell>
          <cell r="AN25">
            <v>121949908</v>
          </cell>
          <cell r="AO25">
            <v>2152931</v>
          </cell>
          <cell r="AP25">
            <v>29334640</v>
          </cell>
          <cell r="AQ25">
            <v>0</v>
          </cell>
          <cell r="AR25">
            <v>0</v>
          </cell>
          <cell r="AS25">
            <v>14843197.701933347</v>
          </cell>
          <cell r="AT25">
            <v>26084483.951444812</v>
          </cell>
          <cell r="AU25">
            <v>7814967.0161784003</v>
          </cell>
          <cell r="AV25">
            <v>371888.33044344105</v>
          </cell>
          <cell r="AW25">
            <v>376469</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row>
        <row r="26">
          <cell r="A26" t="str">
            <v/>
          </cell>
          <cell r="D26">
            <v>0</v>
          </cell>
          <cell r="E26">
            <v>0</v>
          </cell>
          <cell r="F26">
            <v>0</v>
          </cell>
          <cell r="G26">
            <v>0</v>
          </cell>
          <cell r="H26">
            <v>0</v>
          </cell>
          <cell r="I26">
            <v>0</v>
          </cell>
          <cell r="J26">
            <v>0</v>
          </cell>
          <cell r="K26">
            <v>0</v>
          </cell>
          <cell r="L26">
            <v>0</v>
          </cell>
          <cell r="M26">
            <v>0</v>
          </cell>
          <cell r="N26">
            <v>0</v>
          </cell>
          <cell r="O26">
            <v>2.7258682991352081E-3</v>
          </cell>
          <cell r="P26">
            <v>7.3053022795967259E-6</v>
          </cell>
          <cell r="Q26">
            <v>5.6166521200787601E-3</v>
          </cell>
          <cell r="R26">
            <v>7.9403424261174395E-5</v>
          </cell>
          <cell r="S26">
            <v>0</v>
          </cell>
          <cell r="T26">
            <v>0</v>
          </cell>
          <cell r="U26">
            <v>0</v>
          </cell>
          <cell r="V26">
            <v>1.7804667463728995E-3</v>
          </cell>
          <cell r="W26">
            <v>0</v>
          </cell>
          <cell r="X26">
            <v>0</v>
          </cell>
          <cell r="Y26">
            <v>0</v>
          </cell>
          <cell r="Z26">
            <v>0</v>
          </cell>
          <cell r="AA26">
            <v>0</v>
          </cell>
          <cell r="AB26">
            <v>0</v>
          </cell>
          <cell r="AC26">
            <v>0</v>
          </cell>
          <cell r="AD26">
            <v>0</v>
          </cell>
          <cell r="AE26">
            <v>0</v>
          </cell>
          <cell r="AF26">
            <v>0</v>
          </cell>
          <cell r="AG26">
            <v>0</v>
          </cell>
          <cell r="AH26">
            <v>0</v>
          </cell>
          <cell r="AI26">
            <v>0.16372356758311732</v>
          </cell>
          <cell r="AJ26">
            <v>0.29633675077000632</v>
          </cell>
          <cell r="AK26">
            <v>2.3740227833463404E-3</v>
          </cell>
          <cell r="AL26">
            <v>6.1304934469573726E-2</v>
          </cell>
          <cell r="AM26">
            <v>0.17828622187347268</v>
          </cell>
          <cell r="AN26">
            <v>0.1729323100892701</v>
          </cell>
          <cell r="AO26">
            <v>3.0529857496309253E-3</v>
          </cell>
          <cell r="AP26">
            <v>4.1598285263463312E-2</v>
          </cell>
          <cell r="AQ26">
            <v>0</v>
          </cell>
          <cell r="AR26">
            <v>0</v>
          </cell>
          <cell r="AS26">
            <v>2.1048547799700505E-2</v>
          </cell>
          <cell r="AT26">
            <v>3.6989368349583697E-2</v>
          </cell>
          <cell r="AU26">
            <v>1.1082093636177086E-2</v>
          </cell>
          <cell r="AV26">
            <v>5.2736003768716333E-4</v>
          </cell>
          <cell r="AW26">
            <v>5.3385570284314953E-4</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t="str">
            <v/>
          </cell>
        </row>
        <row r="28">
          <cell r="A28" t="str">
            <v>D372.T</v>
          </cell>
          <cell r="B28" t="str">
            <v>Leased Property Assignment Factor</v>
          </cell>
          <cell r="C28">
            <v>2152931</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2152931</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t="str">
            <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1</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t="str">
            <v/>
          </cell>
        </row>
        <row r="31">
          <cell r="A31" t="str">
            <v>ADJPTDCE.T</v>
          </cell>
          <cell r="B31" t="str">
            <v>Adj Total Prod Trans Dist &amp; Cust Exp</v>
          </cell>
          <cell r="C31">
            <v>186758210</v>
          </cell>
          <cell r="D31">
            <v>0</v>
          </cell>
          <cell r="E31">
            <v>14590907.200000001</v>
          </cell>
          <cell r="F31">
            <v>278602.99666853523</v>
          </cell>
          <cell r="G31">
            <v>535312.60333146469</v>
          </cell>
          <cell r="H31">
            <v>0</v>
          </cell>
          <cell r="I31">
            <v>0</v>
          </cell>
          <cell r="J31">
            <v>276225.11296018958</v>
          </cell>
          <cell r="K31">
            <v>43.517236190581819</v>
          </cell>
          <cell r="L31">
            <v>583.04996181000536</v>
          </cell>
          <cell r="M31">
            <v>326974.23265779892</v>
          </cell>
          <cell r="N31">
            <v>3206805.3403487797</v>
          </cell>
          <cell r="O31">
            <v>28192488.090587143</v>
          </cell>
          <cell r="P31">
            <v>75555.611979129608</v>
          </cell>
          <cell r="Q31">
            <v>13426019.134766128</v>
          </cell>
          <cell r="R31">
            <v>189805.57647240069</v>
          </cell>
          <cell r="S31">
            <v>0</v>
          </cell>
          <cell r="T31">
            <v>0</v>
          </cell>
          <cell r="U31">
            <v>0</v>
          </cell>
          <cell r="V31">
            <v>0</v>
          </cell>
          <cell r="W31">
            <v>0</v>
          </cell>
          <cell r="X31">
            <v>0</v>
          </cell>
          <cell r="Y31">
            <v>0</v>
          </cell>
          <cell r="Z31">
            <v>31669</v>
          </cell>
          <cell r="AA31">
            <v>82108</v>
          </cell>
          <cell r="AB31">
            <v>5707562.4261067724</v>
          </cell>
          <cell r="AC31">
            <v>58363628.800000004</v>
          </cell>
          <cell r="AD31">
            <v>1114411.9866741409</v>
          </cell>
          <cell r="AE31">
            <v>2141250.4133258588</v>
          </cell>
          <cell r="AF31">
            <v>1104900.4518407583</v>
          </cell>
          <cell r="AG31">
            <v>7939405</v>
          </cell>
          <cell r="AH31">
            <v>0</v>
          </cell>
          <cell r="AI31">
            <v>134565.9152092454</v>
          </cell>
          <cell r="AJ31">
            <v>243561.91760392554</v>
          </cell>
          <cell r="AK31">
            <v>1951.2312936035873</v>
          </cell>
          <cell r="AL31">
            <v>0</v>
          </cell>
          <cell r="AM31">
            <v>2222</v>
          </cell>
          <cell r="AN31">
            <v>5670551.7877452234</v>
          </cell>
          <cell r="AO31">
            <v>31261.988619043648</v>
          </cell>
          <cell r="AP31">
            <v>2973381.6146118571</v>
          </cell>
          <cell r="AQ31">
            <v>0</v>
          </cell>
          <cell r="AR31">
            <v>0</v>
          </cell>
          <cell r="AS31">
            <v>14843197.701933347</v>
          </cell>
          <cell r="AT31">
            <v>13183812.951444812</v>
          </cell>
          <cell r="AU31">
            <v>7814967.0161784003</v>
          </cell>
          <cell r="AV31">
            <v>3898008.3304434409</v>
          </cell>
          <cell r="AW31">
            <v>376469</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row>
        <row r="32">
          <cell r="A32" t="str">
            <v/>
          </cell>
          <cell r="D32">
            <v>0</v>
          </cell>
          <cell r="E32">
            <v>7.8127259840410773E-2</v>
          </cell>
          <cell r="F32">
            <v>1.4917844664956643E-3</v>
          </cell>
          <cell r="G32">
            <v>2.8663404052301886E-3</v>
          </cell>
          <cell r="H32">
            <v>0</v>
          </cell>
          <cell r="I32">
            <v>0</v>
          </cell>
          <cell r="J32">
            <v>1.4790520478868885E-3</v>
          </cell>
          <cell r="K32">
            <v>2.3301377856738839E-7</v>
          </cell>
          <cell r="L32">
            <v>3.1219509000970044E-6</v>
          </cell>
          <cell r="M32">
            <v>1.7507890692344873E-3</v>
          </cell>
          <cell r="N32">
            <v>1.7170893533134526E-2</v>
          </cell>
          <cell r="O32">
            <v>0.1509571551932691</v>
          </cell>
          <cell r="P32">
            <v>4.045638046066602E-4</v>
          </cell>
          <cell r="Q32">
            <v>7.1889846956479861E-2</v>
          </cell>
          <cell r="R32">
            <v>1.0163171754130685E-3</v>
          </cell>
          <cell r="S32">
            <v>0</v>
          </cell>
          <cell r="T32">
            <v>0</v>
          </cell>
          <cell r="U32">
            <v>0</v>
          </cell>
          <cell r="V32">
            <v>0</v>
          </cell>
          <cell r="W32">
            <v>0</v>
          </cell>
          <cell r="X32">
            <v>0</v>
          </cell>
          <cell r="Y32">
            <v>0</v>
          </cell>
          <cell r="Z32">
            <v>1.6957219712054425E-4</v>
          </cell>
          <cell r="AA32">
            <v>4.3964867729241996E-4</v>
          </cell>
          <cell r="AB32">
            <v>3.0561239723312685E-2</v>
          </cell>
          <cell r="AC32">
            <v>0.31250903936164309</v>
          </cell>
          <cell r="AD32">
            <v>5.9671378659826571E-3</v>
          </cell>
          <cell r="AE32">
            <v>1.1465361620920754E-2</v>
          </cell>
          <cell r="AF32">
            <v>5.9162081915475539E-3</v>
          </cell>
          <cell r="AG32">
            <v>4.2511678603045083E-2</v>
          </cell>
          <cell r="AH32">
            <v>0</v>
          </cell>
          <cell r="AI32">
            <v>7.2053547316203875E-4</v>
          </cell>
          <cell r="AJ32">
            <v>1.3041564148849227E-3</v>
          </cell>
          <cell r="AK32">
            <v>1.0447901024557835E-5</v>
          </cell>
          <cell r="AL32">
            <v>0</v>
          </cell>
          <cell r="AM32">
            <v>1.1897736651042008E-5</v>
          </cell>
          <cell r="AN32">
            <v>3.0363065633072964E-2</v>
          </cell>
          <cell r="AO32">
            <v>1.6739284778454264E-4</v>
          </cell>
          <cell r="AP32">
            <v>1.5921022238389718E-2</v>
          </cell>
          <cell r="AQ32">
            <v>0</v>
          </cell>
          <cell r="AR32">
            <v>0</v>
          </cell>
          <cell r="AS32">
            <v>7.9478153607990501E-2</v>
          </cell>
          <cell r="AT32">
            <v>7.0592949843783642E-2</v>
          </cell>
          <cell r="AU32">
            <v>4.184537331011258E-2</v>
          </cell>
          <cell r="AV32">
            <v>2.0871951655798377E-2</v>
          </cell>
          <cell r="AW32">
            <v>2.0158096396404742E-3</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A33" t="str">
            <v/>
          </cell>
        </row>
        <row r="34">
          <cell r="A34" t="str">
            <v>CAE.T</v>
          </cell>
          <cell r="B34" t="str">
            <v>Cust Accts Exp - Total</v>
          </cell>
          <cell r="C34">
            <v>35587389</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14843197.701933347</v>
          </cell>
          <cell r="AT34">
            <v>13183812.951444812</v>
          </cell>
          <cell r="AU34">
            <v>7814967.0161784003</v>
          </cell>
          <cell r="AV34">
            <v>-254588.66955655898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t="str">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0.41709150682376128</v>
          </cell>
          <cell r="AT35">
            <v>0.37046305789516654</v>
          </cell>
          <cell r="AU35">
            <v>0.2195993366127085</v>
          </cell>
          <cell r="AV35">
            <v>-7.153901331636299E-3</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t="str">
            <v/>
          </cell>
        </row>
        <row r="37">
          <cell r="A37" t="str">
            <v>CAES1.T</v>
          </cell>
          <cell r="B37" t="str">
            <v>Cust Accts Exp - Subtotal ID902.00 to ID905.00</v>
          </cell>
          <cell r="C37">
            <v>34823097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14524418</v>
          </cell>
          <cell r="AT37">
            <v>12900671</v>
          </cell>
          <cell r="AU37">
            <v>7647129</v>
          </cell>
          <cell r="AV37">
            <v>-249121</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t="str">
            <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0.41709150682376123</v>
          </cell>
          <cell r="AT38">
            <v>0.37046305789516654</v>
          </cell>
          <cell r="AU38">
            <v>0.2195993366127085</v>
          </cell>
          <cell r="AV38">
            <v>-7.153901331636299E-3</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t="str">
            <v/>
          </cell>
        </row>
        <row r="40">
          <cell r="A40" t="str">
            <v>DES1.T</v>
          </cell>
          <cell r="B40" t="str">
            <v>Dist O&amp;M - ID581.00 to ID587.01 Subtotal</v>
          </cell>
          <cell r="C40">
            <v>17586747</v>
          </cell>
          <cell r="D40">
            <v>0</v>
          </cell>
          <cell r="E40">
            <v>0</v>
          </cell>
          <cell r="F40">
            <v>0</v>
          </cell>
          <cell r="G40">
            <v>0</v>
          </cell>
          <cell r="H40">
            <v>0</v>
          </cell>
          <cell r="I40">
            <v>0</v>
          </cell>
          <cell r="J40">
            <v>78382.343179462434</v>
          </cell>
          <cell r="K40">
            <v>0</v>
          </cell>
          <cell r="L40">
            <v>0</v>
          </cell>
          <cell r="M40">
            <v>92795.994262418157</v>
          </cell>
          <cell r="N40">
            <v>910098.28984026972</v>
          </cell>
          <cell r="O40">
            <v>3606667.1647617975</v>
          </cell>
          <cell r="P40">
            <v>9665.835238202797</v>
          </cell>
          <cell r="Q40">
            <v>2606314.1593588013</v>
          </cell>
          <cell r="R40">
            <v>36845.840641198731</v>
          </cell>
          <cell r="S40">
            <v>0</v>
          </cell>
          <cell r="T40">
            <v>0</v>
          </cell>
          <cell r="U40">
            <v>0</v>
          </cell>
          <cell r="V40">
            <v>0</v>
          </cell>
          <cell r="W40">
            <v>0</v>
          </cell>
          <cell r="X40">
            <v>0</v>
          </cell>
          <cell r="Y40">
            <v>0</v>
          </cell>
          <cell r="Z40">
            <v>0</v>
          </cell>
          <cell r="AA40">
            <v>0</v>
          </cell>
          <cell r="AB40">
            <v>4469064</v>
          </cell>
          <cell r="AC40">
            <v>0</v>
          </cell>
          <cell r="AD40">
            <v>0</v>
          </cell>
          <cell r="AE40">
            <v>0</v>
          </cell>
          <cell r="AF40">
            <v>313529.37271784974</v>
          </cell>
          <cell r="AG40">
            <v>0</v>
          </cell>
          <cell r="AH40">
            <v>0</v>
          </cell>
          <cell r="AI40">
            <v>0</v>
          </cell>
          <cell r="AJ40">
            <v>0</v>
          </cell>
          <cell r="AK40">
            <v>0</v>
          </cell>
          <cell r="AL40">
            <v>0</v>
          </cell>
          <cell r="AM40">
            <v>0</v>
          </cell>
          <cell r="AN40">
            <v>4217179</v>
          </cell>
          <cell r="AO40">
            <v>5017</v>
          </cell>
          <cell r="AP40">
            <v>1241188</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t="str">
            <v/>
          </cell>
          <cell r="D41">
            <v>0</v>
          </cell>
          <cell r="E41">
            <v>0</v>
          </cell>
          <cell r="F41">
            <v>0</v>
          </cell>
          <cell r="G41">
            <v>0</v>
          </cell>
          <cell r="H41">
            <v>0</v>
          </cell>
          <cell r="I41">
            <v>0</v>
          </cell>
          <cell r="J41">
            <v>4.4568983211882469E-3</v>
          </cell>
          <cell r="K41">
            <v>0</v>
          </cell>
          <cell r="L41">
            <v>0</v>
          </cell>
          <cell r="M41">
            <v>5.2764729180682568E-3</v>
          </cell>
          <cell r="N41">
            <v>5.1749097763234421E-2</v>
          </cell>
          <cell r="O41">
            <v>0.20507869731461978</v>
          </cell>
          <cell r="P41">
            <v>5.4960904584587457E-4</v>
          </cell>
          <cell r="Q41">
            <v>0.14819762627840163</v>
          </cell>
          <cell r="R41">
            <v>2.0950913003524034E-3</v>
          </cell>
          <cell r="S41">
            <v>0</v>
          </cell>
          <cell r="T41">
            <v>0</v>
          </cell>
          <cell r="U41">
            <v>0</v>
          </cell>
          <cell r="V41">
            <v>0</v>
          </cell>
          <cell r="W41">
            <v>0</v>
          </cell>
          <cell r="X41">
            <v>0</v>
          </cell>
          <cell r="Y41">
            <v>0</v>
          </cell>
          <cell r="Z41">
            <v>0</v>
          </cell>
          <cell r="AA41">
            <v>0</v>
          </cell>
          <cell r="AB41">
            <v>0.25411544272513842</v>
          </cell>
          <cell r="AC41">
            <v>0</v>
          </cell>
          <cell r="AD41">
            <v>0</v>
          </cell>
          <cell r="AE41">
            <v>0</v>
          </cell>
          <cell r="AF41">
            <v>1.7827593284752988E-2</v>
          </cell>
          <cell r="AG41">
            <v>0</v>
          </cell>
          <cell r="AH41">
            <v>0</v>
          </cell>
          <cell r="AI41">
            <v>0</v>
          </cell>
          <cell r="AJ41">
            <v>0</v>
          </cell>
          <cell r="AK41">
            <v>0</v>
          </cell>
          <cell r="AL41">
            <v>0</v>
          </cell>
          <cell r="AM41">
            <v>0</v>
          </cell>
          <cell r="AN41">
            <v>0.23979301004330136</v>
          </cell>
          <cell r="AO41">
            <v>2.852716309616554E-4</v>
          </cell>
          <cell r="AP41">
            <v>7.057518937413497E-2</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t="str">
            <v/>
          </cell>
        </row>
        <row r="43">
          <cell r="A43" t="str">
            <v>DES2.T</v>
          </cell>
          <cell r="B43" t="str">
            <v>Dist O&amp;M - ID591.00 to ID597.00 Subtotal</v>
          </cell>
          <cell r="C43">
            <v>39493252</v>
          </cell>
          <cell r="D43">
            <v>0</v>
          </cell>
          <cell r="E43">
            <v>0</v>
          </cell>
          <cell r="F43">
            <v>0</v>
          </cell>
          <cell r="G43">
            <v>0</v>
          </cell>
          <cell r="H43">
            <v>0</v>
          </cell>
          <cell r="I43">
            <v>0</v>
          </cell>
          <cell r="J43">
            <v>178632.84775025709</v>
          </cell>
          <cell r="K43">
            <v>43.499825577171244</v>
          </cell>
          <cell r="L43">
            <v>582.81669199848363</v>
          </cell>
          <cell r="M43">
            <v>211435.84118047581</v>
          </cell>
          <cell r="N43">
            <v>2073660.6035506632</v>
          </cell>
          <cell r="O43">
            <v>23695705.723914292</v>
          </cell>
          <cell r="P43">
            <v>63504.276085708996</v>
          </cell>
          <cell r="Q43">
            <v>10179253.420531576</v>
          </cell>
          <cell r="R43">
            <v>143905.5794684228</v>
          </cell>
          <cell r="S43">
            <v>0</v>
          </cell>
          <cell r="T43">
            <v>0</v>
          </cell>
          <cell r="U43">
            <v>0</v>
          </cell>
          <cell r="V43">
            <v>0</v>
          </cell>
          <cell r="W43">
            <v>0</v>
          </cell>
          <cell r="X43">
            <v>0</v>
          </cell>
          <cell r="Y43">
            <v>0</v>
          </cell>
          <cell r="Z43">
            <v>0</v>
          </cell>
          <cell r="AA43">
            <v>0</v>
          </cell>
          <cell r="AB43">
            <v>0</v>
          </cell>
          <cell r="AC43">
            <v>0</v>
          </cell>
          <cell r="AD43">
            <v>0</v>
          </cell>
          <cell r="AE43">
            <v>0</v>
          </cell>
          <cell r="AF43">
            <v>714531.39100102836</v>
          </cell>
          <cell r="AG43">
            <v>0</v>
          </cell>
          <cell r="AH43">
            <v>0</v>
          </cell>
          <cell r="AI43">
            <v>134512.07734330907</v>
          </cell>
          <cell r="AJ43">
            <v>243464.47202235486</v>
          </cell>
          <cell r="AK43">
            <v>1950.4506343361015</v>
          </cell>
          <cell r="AL43">
            <v>0</v>
          </cell>
          <cell r="AM43">
            <v>0</v>
          </cell>
          <cell r="AN43">
            <v>423505</v>
          </cell>
          <cell r="AO43">
            <v>0</v>
          </cell>
          <cell r="AP43">
            <v>1428564</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t="str">
            <v/>
          </cell>
          <cell r="D44">
            <v>0</v>
          </cell>
          <cell r="E44">
            <v>0</v>
          </cell>
          <cell r="F44">
            <v>0</v>
          </cell>
          <cell r="G44">
            <v>0</v>
          </cell>
          <cell r="H44">
            <v>0</v>
          </cell>
          <cell r="I44">
            <v>0</v>
          </cell>
          <cell r="J44">
            <v>4.5231232857263085E-3</v>
          </cell>
          <cell r="K44">
            <v>1.1014495736428907E-6</v>
          </cell>
          <cell r="L44">
            <v>1.47573740445199E-5</v>
          </cell>
          <cell r="M44">
            <v>5.3537207110844103E-3</v>
          </cell>
          <cell r="N44">
            <v>5.250670680527051E-2</v>
          </cell>
          <cell r="O44">
            <v>0.59999378435369899</v>
          </cell>
          <cell r="P44">
            <v>1.6079778916587824E-3</v>
          </cell>
          <cell r="Q44">
            <v>0.25774665050453621</v>
          </cell>
          <cell r="R44">
            <v>3.6438017175294351E-3</v>
          </cell>
          <cell r="S44">
            <v>0</v>
          </cell>
          <cell r="T44">
            <v>0</v>
          </cell>
          <cell r="U44">
            <v>0</v>
          </cell>
          <cell r="V44">
            <v>0</v>
          </cell>
          <cell r="W44">
            <v>0</v>
          </cell>
          <cell r="X44">
            <v>0</v>
          </cell>
          <cell r="Y44">
            <v>0</v>
          </cell>
          <cell r="Z44">
            <v>0</v>
          </cell>
          <cell r="AA44">
            <v>0</v>
          </cell>
          <cell r="AB44">
            <v>0</v>
          </cell>
          <cell r="AC44">
            <v>0</v>
          </cell>
          <cell r="AD44">
            <v>0</v>
          </cell>
          <cell r="AE44">
            <v>0</v>
          </cell>
          <cell r="AF44">
            <v>1.8092493142905234E-2</v>
          </cell>
          <cell r="AG44">
            <v>0</v>
          </cell>
          <cell r="AH44">
            <v>0</v>
          </cell>
          <cell r="AI44">
            <v>3.4059509037976683E-3</v>
          </cell>
          <cell r="AJ44">
            <v>6.1647106706319062E-3</v>
          </cell>
          <cell r="AK44">
            <v>4.9386934110569105E-5</v>
          </cell>
          <cell r="AL44">
            <v>0</v>
          </cell>
          <cell r="AM44">
            <v>0</v>
          </cell>
          <cell r="AN44">
            <v>1.0723477519653231E-2</v>
          </cell>
          <cell r="AO44">
            <v>0</v>
          </cell>
          <cell r="AP44">
            <v>3.6172356735778559E-2</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t="str">
            <v/>
          </cell>
        </row>
        <row r="46">
          <cell r="A46" t="str">
            <v>DP.T</v>
          </cell>
          <cell r="B46" t="str">
            <v>Total Distribution Plant</v>
          </cell>
          <cell r="C46">
            <v>2413916693</v>
          </cell>
          <cell r="D46">
            <v>0</v>
          </cell>
          <cell r="E46">
            <v>0</v>
          </cell>
          <cell r="F46">
            <v>0</v>
          </cell>
          <cell r="G46">
            <v>0</v>
          </cell>
          <cell r="H46">
            <v>655736</v>
          </cell>
          <cell r="I46">
            <v>12652224</v>
          </cell>
          <cell r="J46">
            <v>20983856.400000002</v>
          </cell>
          <cell r="K46">
            <v>309229</v>
          </cell>
          <cell r="L46">
            <v>4143093</v>
          </cell>
          <cell r="M46">
            <v>22575914</v>
          </cell>
          <cell r="N46">
            <v>221413660</v>
          </cell>
          <cell r="O46">
            <v>451925642.47589862</v>
          </cell>
          <cell r="P46">
            <v>1211156.6164934656</v>
          </cell>
          <cell r="Q46">
            <v>931192867.51142752</v>
          </cell>
          <cell r="R46">
            <v>13164408.396180429</v>
          </cell>
          <cell r="S46">
            <v>0</v>
          </cell>
          <cell r="T46">
            <v>0</v>
          </cell>
          <cell r="U46">
            <v>0</v>
          </cell>
          <cell r="V46">
            <v>1255565</v>
          </cell>
          <cell r="W46">
            <v>0</v>
          </cell>
          <cell r="X46">
            <v>0</v>
          </cell>
          <cell r="Y46">
            <v>0</v>
          </cell>
          <cell r="Z46">
            <v>0</v>
          </cell>
          <cell r="AA46">
            <v>0</v>
          </cell>
          <cell r="AB46">
            <v>0</v>
          </cell>
          <cell r="AC46">
            <v>0</v>
          </cell>
          <cell r="AD46">
            <v>0</v>
          </cell>
          <cell r="AE46">
            <v>0</v>
          </cell>
          <cell r="AF46">
            <v>83935425.600000009</v>
          </cell>
          <cell r="AG46">
            <v>0</v>
          </cell>
          <cell r="AH46">
            <v>0</v>
          </cell>
          <cell r="AI46">
            <v>115456007</v>
          </cell>
          <cell r="AJ46">
            <v>208973323</v>
          </cell>
          <cell r="AK46">
            <v>1674134</v>
          </cell>
          <cell r="AL46">
            <v>43231546</v>
          </cell>
          <cell r="AM46">
            <v>125725426</v>
          </cell>
          <cell r="AN46">
            <v>121949908</v>
          </cell>
          <cell r="AO46">
            <v>2152931</v>
          </cell>
          <cell r="AP46">
            <v>29334640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t="str">
            <v/>
          </cell>
          <cell r="D47">
            <v>0</v>
          </cell>
          <cell r="E47">
            <v>0</v>
          </cell>
          <cell r="F47">
            <v>0</v>
          </cell>
          <cell r="G47">
            <v>0</v>
          </cell>
          <cell r="H47">
            <v>2.7164814838123328E-4</v>
          </cell>
          <cell r="I47">
            <v>5.2413672918744754E-3</v>
          </cell>
          <cell r="J47">
            <v>8.6928668503142917E-3</v>
          </cell>
          <cell r="K47">
            <v>1.281025981123202E-4</v>
          </cell>
          <cell r="L47">
            <v>1.7163363640569514E-3</v>
          </cell>
          <cell r="M47">
            <v>9.3523998013132752E-3</v>
          </cell>
          <cell r="N47">
            <v>9.1723819899032444E-2</v>
          </cell>
          <cell r="O47">
            <v>0.18721675184003486</v>
          </cell>
          <cell r="P47">
            <v>5.0173919423385238E-4</v>
          </cell>
          <cell r="Q47">
            <v>0.38576015080045994</v>
          </cell>
          <cell r="R47">
            <v>5.4535471063915575E-3</v>
          </cell>
          <cell r="S47">
            <v>0</v>
          </cell>
          <cell r="T47">
            <v>0</v>
          </cell>
          <cell r="U47">
            <v>0</v>
          </cell>
          <cell r="V47">
            <v>5.2013601117261094E-4</v>
          </cell>
          <cell r="W47">
            <v>0</v>
          </cell>
          <cell r="X47">
            <v>0</v>
          </cell>
          <cell r="Y47">
            <v>0</v>
          </cell>
          <cell r="Z47">
            <v>0</v>
          </cell>
          <cell r="AA47">
            <v>0</v>
          </cell>
          <cell r="AB47">
            <v>0</v>
          </cell>
          <cell r="AC47">
            <v>0</v>
          </cell>
          <cell r="AD47">
            <v>0</v>
          </cell>
          <cell r="AE47">
            <v>0</v>
          </cell>
          <cell r="AF47">
            <v>3.4771467401257167E-2</v>
          </cell>
          <cell r="AG47">
            <v>0</v>
          </cell>
          <cell r="AH47">
            <v>0</v>
          </cell>
          <cell r="AI47">
            <v>4.782932540083313E-2</v>
          </cell>
          <cell r="AJ47">
            <v>8.6570229869983334E-2</v>
          </cell>
          <cell r="AK47">
            <v>6.9353429008330741E-4</v>
          </cell>
          <cell r="AL47">
            <v>1.7909294933567951E-2</v>
          </cell>
          <cell r="AM47">
            <v>5.2083581162757221E-2</v>
          </cell>
          <cell r="AN47">
            <v>5.0519518073526164E-2</v>
          </cell>
          <cell r="AO47">
            <v>8.9188289150291737E-4</v>
          </cell>
          <cell r="AP47">
            <v>1.215230007111103E-2</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t="str">
            <v/>
          </cell>
        </row>
        <row r="49">
          <cell r="A49" t="str">
            <v>EPIS.T</v>
          </cell>
          <cell r="B49" t="str">
            <v>Total Elec Plant In Service</v>
          </cell>
          <cell r="C49">
            <v>5051680542</v>
          </cell>
          <cell r="D49">
            <v>0</v>
          </cell>
          <cell r="E49">
            <v>365118611.05329591</v>
          </cell>
          <cell r="F49">
            <v>36376444.498803161</v>
          </cell>
          <cell r="G49">
            <v>69894327.905468881</v>
          </cell>
          <cell r="H49">
            <v>712182.87643389963</v>
          </cell>
          <cell r="I49">
            <v>13741349.081956793</v>
          </cell>
          <cell r="J49">
            <v>22790182.649157427</v>
          </cell>
          <cell r="K49">
            <v>335847.96121728612</v>
          </cell>
          <cell r="L49">
            <v>4499737.5316791432</v>
          </cell>
          <cell r="M49">
            <v>24519287.29037958</v>
          </cell>
          <cell r="N49">
            <v>240473326.55299917</v>
          </cell>
          <cell r="O49">
            <v>490828174.74215776</v>
          </cell>
          <cell r="P49">
            <v>1315415.0495721842</v>
          </cell>
          <cell r="Q49">
            <v>1011351542.2350147</v>
          </cell>
          <cell r="R49">
            <v>14297623.18698738</v>
          </cell>
          <cell r="S49">
            <v>0</v>
          </cell>
          <cell r="T49">
            <v>0</v>
          </cell>
          <cell r="U49">
            <v>0</v>
          </cell>
          <cell r="V49">
            <v>1363646.1826859119</v>
          </cell>
          <cell r="W49">
            <v>0</v>
          </cell>
          <cell r="X49">
            <v>0</v>
          </cell>
          <cell r="Y49">
            <v>0</v>
          </cell>
          <cell r="Z49">
            <v>0</v>
          </cell>
          <cell r="AA49">
            <v>0</v>
          </cell>
          <cell r="AB49">
            <v>0</v>
          </cell>
          <cell r="AC49">
            <v>1460474444.2131836</v>
          </cell>
          <cell r="AD49">
            <v>145505777.99521264</v>
          </cell>
          <cell r="AE49">
            <v>279577311.62187552</v>
          </cell>
          <cell r="AF49">
            <v>91160730.596629709</v>
          </cell>
          <cell r="AG49">
            <v>0</v>
          </cell>
          <cell r="AH49">
            <v>0</v>
          </cell>
          <cell r="AI49">
            <v>125394657.55552912</v>
          </cell>
          <cell r="AJ49">
            <v>226962104.06640843</v>
          </cell>
          <cell r="AK49">
            <v>1818246.318115507</v>
          </cell>
          <cell r="AL49">
            <v>46952991.421798475</v>
          </cell>
          <cell r="AM49">
            <v>136548085.70759785</v>
          </cell>
          <cell r="AN49">
            <v>132447564.66060948</v>
          </cell>
          <cell r="AO49">
            <v>2338258.9827975156</v>
          </cell>
          <cell r="AP49">
            <v>34683691.763724253</v>
          </cell>
          <cell r="AQ49">
            <v>0</v>
          </cell>
          <cell r="AR49">
            <v>0</v>
          </cell>
          <cell r="AS49">
            <v>25986855.673212785</v>
          </cell>
          <cell r="AT49">
            <v>23081673.590267211</v>
          </cell>
          <cell r="AU49">
            <v>13682120.525410384</v>
          </cell>
          <cell r="AV49">
            <v>7448328.5098183705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D50">
            <v>0</v>
          </cell>
          <cell r="E50">
            <v>7.2276662789278953E-2</v>
          </cell>
          <cell r="F50">
            <v>7.2008600299181711E-3</v>
          </cell>
          <cell r="G50">
            <v>1.3835856666779086E-2</v>
          </cell>
          <cell r="H50">
            <v>1.4097939695765894E-4</v>
          </cell>
          <cell r="I50">
            <v>2.7201540096825848E-3</v>
          </cell>
          <cell r="J50">
            <v>4.5114061468611031E-3</v>
          </cell>
          <cell r="K50">
            <v>6.6482422715574422E-5</v>
          </cell>
          <cell r="L50">
            <v>8.9074071376209034E-4</v>
          </cell>
          <cell r="M50">
            <v>4.8536892003610745E-3</v>
          </cell>
          <cell r="N50">
            <v>4.7602639270968999E-2</v>
          </cell>
          <cell r="O50">
            <v>9.7161364552128829E-2</v>
          </cell>
          <cell r="P50">
            <v>2.6039157437524762E-4</v>
          </cell>
          <cell r="Q50">
            <v>0.20020100911500091</v>
          </cell>
          <cell r="R50">
            <v>2.8302706531254328E-3</v>
          </cell>
          <cell r="S50">
            <v>0</v>
          </cell>
          <cell r="T50">
            <v>0</v>
          </cell>
          <cell r="U50">
            <v>0</v>
          </cell>
          <cell r="V50">
            <v>2.6993911656694616E-4</v>
          </cell>
          <cell r="W50">
            <v>0</v>
          </cell>
          <cell r="X50">
            <v>0</v>
          </cell>
          <cell r="Y50">
            <v>0</v>
          </cell>
          <cell r="Z50">
            <v>0</v>
          </cell>
          <cell r="AA50">
            <v>0</v>
          </cell>
          <cell r="AB50">
            <v>0</v>
          </cell>
          <cell r="AC50">
            <v>0.28910665115711581</v>
          </cell>
          <cell r="AD50">
            <v>2.8803440119672685E-2</v>
          </cell>
          <cell r="AE50">
            <v>5.5343426667116342E-2</v>
          </cell>
          <cell r="AF50">
            <v>1.8045624587444412E-2</v>
          </cell>
          <cell r="AG50">
            <v>0</v>
          </cell>
          <cell r="AH50">
            <v>0</v>
          </cell>
          <cell r="AI50">
            <v>2.4822364857197479E-2</v>
          </cell>
          <cell r="AJ50">
            <v>4.4928039724489853E-2</v>
          </cell>
          <cell r="AK50">
            <v>3.5992899847852396E-4</v>
          </cell>
          <cell r="AL50">
            <v>9.2945290248320836E-3</v>
          </cell>
          <cell r="AM50">
            <v>2.7030229756677644E-2</v>
          </cell>
          <cell r="AN50">
            <v>2.6218515513685363E-2</v>
          </cell>
          <cell r="AO50">
            <v>4.6286754741458382E-4</v>
          </cell>
          <cell r="AP50">
            <v>6.8657729789842782E-3</v>
          </cell>
          <cell r="AQ50">
            <v>0</v>
          </cell>
          <cell r="AR50">
            <v>0</v>
          </cell>
          <cell r="AS50">
            <v>5.1442001245241816E-3</v>
          </cell>
          <cell r="AT50">
            <v>4.5691079232672528E-3</v>
          </cell>
          <cell r="AU50">
            <v>2.7084294843382011E-3</v>
          </cell>
          <cell r="AV50">
            <v>1.4744258762786925E-3</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2">
          <cell r="A52" t="str">
            <v>GP.T</v>
          </cell>
          <cell r="B52" t="str">
            <v>Total General Plant</v>
          </cell>
          <cell r="C52">
            <v>228124597</v>
          </cell>
          <cell r="D52">
            <v>0</v>
          </cell>
          <cell r="E52">
            <v>12473829.62728172</v>
          </cell>
          <cell r="F52">
            <v>804955.83202498453</v>
          </cell>
          <cell r="G52">
            <v>1546656.020074334</v>
          </cell>
          <cell r="H52">
            <v>30275.404930507848</v>
          </cell>
          <cell r="I52">
            <v>584154.60623099783</v>
          </cell>
          <cell r="J52">
            <v>968827.01195851481</v>
          </cell>
          <cell r="K52">
            <v>14277.137737223531</v>
          </cell>
          <cell r="L52">
            <v>191287.07016200505</v>
          </cell>
          <cell r="M52">
            <v>1042332.4905546152</v>
          </cell>
          <cell r="N52">
            <v>10222693.604813198</v>
          </cell>
          <cell r="O52">
            <v>20865457.782457795</v>
          </cell>
          <cell r="P52">
            <v>55919.237312887293</v>
          </cell>
          <cell r="Q52">
            <v>42993279.509298265</v>
          </cell>
          <cell r="R52">
            <v>607802.21745479864</v>
          </cell>
          <cell r="S52">
            <v>0</v>
          </cell>
          <cell r="T52">
            <v>0</v>
          </cell>
          <cell r="U52">
            <v>0</v>
          </cell>
          <cell r="V52">
            <v>57969.577378050133</v>
          </cell>
          <cell r="W52">
            <v>0</v>
          </cell>
          <cell r="X52">
            <v>0</v>
          </cell>
          <cell r="Y52">
            <v>0</v>
          </cell>
          <cell r="Z52">
            <v>0</v>
          </cell>
          <cell r="AA52">
            <v>0</v>
          </cell>
          <cell r="AB52">
            <v>0</v>
          </cell>
          <cell r="AC52">
            <v>49895318.509126879</v>
          </cell>
          <cell r="AD52">
            <v>3219823.3280999381</v>
          </cell>
          <cell r="AE52">
            <v>6186624.080297336</v>
          </cell>
          <cell r="AF52">
            <v>3875308.0478340592</v>
          </cell>
          <cell r="AG52">
            <v>0</v>
          </cell>
          <cell r="AH52">
            <v>0</v>
          </cell>
          <cell r="AI52">
            <v>5330616.8390702168</v>
          </cell>
          <cell r="AJ52">
            <v>9648321.8452224806</v>
          </cell>
          <cell r="AK52">
            <v>77294.95522272808</v>
          </cell>
          <cell r="AL52">
            <v>1996005.3450197591</v>
          </cell>
          <cell r="AM52">
            <v>5804757.0702395476</v>
          </cell>
          <cell r="AN52">
            <v>5630440.9792022686</v>
          </cell>
          <cell r="AO52">
            <v>99401.066606749038</v>
          </cell>
          <cell r="AP52">
            <v>2999707.824896493</v>
          </cell>
          <cell r="AQ52">
            <v>0</v>
          </cell>
          <cell r="AR52">
            <v>0</v>
          </cell>
          <cell r="AS52">
            <v>15141176.77634568</v>
          </cell>
          <cell r="AT52">
            <v>13448479.666756785</v>
          </cell>
          <cell r="AU52">
            <v>7971853.4691386316</v>
          </cell>
          <cell r="AV52">
            <v>4339750.0672505433</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t="str">
            <v/>
          </cell>
          <cell r="D53">
            <v>0</v>
          </cell>
          <cell r="E53">
            <v>5.4679897702051478E-2</v>
          </cell>
          <cell r="F53">
            <v>3.5285797437484769E-3</v>
          </cell>
          <cell r="G53">
            <v>6.7798739829635028E-3</v>
          </cell>
          <cell r="H53">
            <v>1.3271433825484346E-4</v>
          </cell>
          <cell r="I53">
            <v>2.560682249582222E-3</v>
          </cell>
          <cell r="J53">
            <v>4.2469204316381319E-3</v>
          </cell>
          <cell r="K53">
            <v>6.2584823929457859E-5</v>
          </cell>
          <cell r="L53">
            <v>8.385201450328702E-4</v>
          </cell>
          <cell r="M53">
            <v>4.5691367974432639E-3</v>
          </cell>
          <cell r="N53">
            <v>4.4811886746316962E-2</v>
          </cell>
          <cell r="O53">
            <v>9.1465181996388562E-2</v>
          </cell>
          <cell r="P53">
            <v>2.4512585687060871E-4</v>
          </cell>
          <cell r="Q53">
            <v>0.18846402393556125</v>
          </cell>
          <cell r="R53">
            <v>2.6643431942360808E-3</v>
          </cell>
          <cell r="S53">
            <v>0</v>
          </cell>
          <cell r="T53">
            <v>0</v>
          </cell>
          <cell r="U53">
            <v>0</v>
          </cell>
          <cell r="V53">
            <v>2.5411366481471585E-4</v>
          </cell>
          <cell r="W53">
            <v>0</v>
          </cell>
          <cell r="X53">
            <v>0</v>
          </cell>
          <cell r="Y53">
            <v>0</v>
          </cell>
          <cell r="Z53">
            <v>0</v>
          </cell>
          <cell r="AA53">
            <v>0</v>
          </cell>
          <cell r="AB53">
            <v>0</v>
          </cell>
          <cell r="AC53">
            <v>0.21871959080820591</v>
          </cell>
          <cell r="AD53">
            <v>1.4114318974993907E-2</v>
          </cell>
          <cell r="AE53">
            <v>2.7119495931854011E-2</v>
          </cell>
          <cell r="AF53">
            <v>1.6987681726552527E-2</v>
          </cell>
          <cell r="AG53">
            <v>0</v>
          </cell>
          <cell r="AH53">
            <v>0</v>
          </cell>
          <cell r="AI53">
            <v>2.3367128793526006E-2</v>
          </cell>
          <cell r="AJ53">
            <v>4.2294088283792039E-2</v>
          </cell>
          <cell r="AK53">
            <v>3.3882779954117826E-4</v>
          </cell>
          <cell r="AL53">
            <v>8.7496279281964462E-3</v>
          </cell>
          <cell r="AM53">
            <v>2.5445555396376426E-2</v>
          </cell>
          <cell r="AN53">
            <v>2.4681428715914701E-2</v>
          </cell>
          <cell r="AO53">
            <v>4.3573147268617001E-4</v>
          </cell>
          <cell r="AP53">
            <v>1.3149427393384034E-2</v>
          </cell>
          <cell r="AQ53">
            <v>0</v>
          </cell>
          <cell r="AR53">
            <v>0</v>
          </cell>
          <cell r="AS53">
            <v>6.6372399011167038E-2</v>
          </cell>
          <cell r="AT53">
            <v>5.895234377885513E-2</v>
          </cell>
          <cell r="AU53">
            <v>3.4945172830874664E-2</v>
          </cell>
          <cell r="AV53">
            <v>1.9023595545247334E-2</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t="str">
            <v/>
          </cell>
        </row>
        <row r="55">
          <cell r="A55" t="str">
            <v>LINE.T</v>
          </cell>
          <cell r="B55" t="str">
            <v>Total Distribution OH &amp; UG Lines</v>
          </cell>
          <cell r="C55">
            <v>1391549878</v>
          </cell>
          <cell r="D55">
            <v>0</v>
          </cell>
          <cell r="E55">
            <v>0</v>
          </cell>
          <cell r="F55">
            <v>0</v>
          </cell>
          <cell r="G55">
            <v>0</v>
          </cell>
          <cell r="H55">
            <v>0</v>
          </cell>
          <cell r="I55">
            <v>0</v>
          </cell>
          <cell r="J55">
            <v>0</v>
          </cell>
          <cell r="K55">
            <v>0</v>
          </cell>
          <cell r="L55">
            <v>0</v>
          </cell>
          <cell r="M55">
            <v>0</v>
          </cell>
          <cell r="N55">
            <v>0</v>
          </cell>
          <cell r="O55">
            <v>450003391</v>
          </cell>
          <cell r="P55">
            <v>1206005</v>
          </cell>
          <cell r="Q55">
            <v>927232068</v>
          </cell>
          <cell r="R55">
            <v>13108414</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t="str">
            <v/>
          </cell>
          <cell r="D56">
            <v>0</v>
          </cell>
          <cell r="E56">
            <v>0</v>
          </cell>
          <cell r="F56">
            <v>0</v>
          </cell>
          <cell r="G56">
            <v>0</v>
          </cell>
          <cell r="H56">
            <v>0</v>
          </cell>
          <cell r="I56">
            <v>0</v>
          </cell>
          <cell r="J56">
            <v>0</v>
          </cell>
          <cell r="K56">
            <v>0</v>
          </cell>
          <cell r="L56">
            <v>0</v>
          </cell>
          <cell r="M56">
            <v>0</v>
          </cell>
          <cell r="N56">
            <v>0</v>
          </cell>
          <cell r="O56">
            <v>0.3233828683501922</v>
          </cell>
          <cell r="P56">
            <v>8.6666314953318547E-4</v>
          </cell>
          <cell r="Q56">
            <v>0.66633045833230276</v>
          </cell>
          <cell r="R56">
            <v>9.4200101679718599E-3</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t="str">
            <v/>
          </cell>
        </row>
        <row r="58">
          <cell r="A58" t="str">
            <v>POWER.T</v>
          </cell>
          <cell r="B58" t="str">
            <v>Sales of Electricity - Non Firm</v>
          </cell>
          <cell r="C58">
            <v>968420020.98000026</v>
          </cell>
          <cell r="D58">
            <v>0</v>
          </cell>
          <cell r="E58">
            <v>190797182.13400003</v>
          </cell>
          <cell r="F58">
            <v>278602.99666853523</v>
          </cell>
          <cell r="G58">
            <v>535312.60333146469</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2342772.31</v>
          </cell>
          <cell r="Z58">
            <v>31669</v>
          </cell>
          <cell r="AA58">
            <v>82108</v>
          </cell>
          <cell r="AB58">
            <v>0</v>
          </cell>
          <cell r="AC58">
            <v>763188728.53600013</v>
          </cell>
          <cell r="AD58">
            <v>1114411.9866741409</v>
          </cell>
          <cell r="AE58">
            <v>2141250.4133258588</v>
          </cell>
          <cell r="AF58">
            <v>0</v>
          </cell>
          <cell r="AG58">
            <v>7939405</v>
          </cell>
          <cell r="AH58">
            <v>-31422</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D59">
            <v>0</v>
          </cell>
          <cell r="E59">
            <v>0.19701903926038344</v>
          </cell>
          <cell r="F59">
            <v>2.8768818346671597E-4</v>
          </cell>
          <cell r="G59">
            <v>5.527690379529234E-4</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2.4191696363621367E-3</v>
          </cell>
          <cell r="Z59">
            <v>3.2701719619501782E-5</v>
          </cell>
          <cell r="AA59">
            <v>8.4785525103983457E-5</v>
          </cell>
          <cell r="AB59">
            <v>0</v>
          </cell>
          <cell r="AC59">
            <v>0.78807615704153378</v>
          </cell>
          <cell r="AD59">
            <v>1.1507527338668639E-3</v>
          </cell>
          <cell r="AE59">
            <v>2.2110761518116936E-3</v>
          </cell>
          <cell r="AF59">
            <v>0</v>
          </cell>
          <cell r="AG59">
            <v>8.1983073748988135E-3</v>
          </cell>
          <cell r="AH59">
            <v>-3.2446664999967948E-5</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1">
          <cell r="A61" t="str">
            <v>PP.T</v>
          </cell>
          <cell r="B61" t="str">
            <v>Total Production Plant</v>
          </cell>
          <cell r="C61">
            <v>1718411998</v>
          </cell>
          <cell r="D61">
            <v>0</v>
          </cell>
          <cell r="E61">
            <v>343682399.60000002</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1374729598.4000001</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D62">
            <v>0</v>
          </cell>
          <cell r="E62">
            <v>0.2</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0.8</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4">
          <cell r="A64" t="str">
            <v>PTDGP.T</v>
          </cell>
          <cell r="B64" t="str">
            <v>Total Prod, Trans, Dist &amp; Gen Plant</v>
          </cell>
          <cell r="C64">
            <v>4870994604</v>
          </cell>
          <cell r="D64">
            <v>0</v>
          </cell>
          <cell r="E64">
            <v>356156229.22728175</v>
          </cell>
          <cell r="F64">
            <v>35756575.032024987</v>
          </cell>
          <cell r="G64">
            <v>68703300.020074338</v>
          </cell>
          <cell r="H64">
            <v>686011.40493050788</v>
          </cell>
          <cell r="I64">
            <v>13236378.606230998</v>
          </cell>
          <cell r="J64">
            <v>21952683.411958516</v>
          </cell>
          <cell r="K64">
            <v>323506.13773722353</v>
          </cell>
          <cell r="L64">
            <v>4334380.0701620048</v>
          </cell>
          <cell r="M64">
            <v>23618246.490554616</v>
          </cell>
          <cell r="N64">
            <v>231636353.60481319</v>
          </cell>
          <cell r="O64">
            <v>472791100.25835639</v>
          </cell>
          <cell r="P64">
            <v>1267075.8538063529</v>
          </cell>
          <cell r="Q64">
            <v>974186147.02072573</v>
          </cell>
          <cell r="R64">
            <v>13772210.613635227</v>
          </cell>
          <cell r="S64">
            <v>0</v>
          </cell>
          <cell r="T64">
            <v>0</v>
          </cell>
          <cell r="U64">
            <v>0</v>
          </cell>
          <cell r="V64">
            <v>1313534.5773780502</v>
          </cell>
          <cell r="W64">
            <v>0</v>
          </cell>
          <cell r="X64">
            <v>0</v>
          </cell>
          <cell r="Y64">
            <v>0</v>
          </cell>
          <cell r="Z64">
            <v>0</v>
          </cell>
          <cell r="AA64">
            <v>0</v>
          </cell>
          <cell r="AB64">
            <v>0</v>
          </cell>
          <cell r="AC64">
            <v>1424624916.909127</v>
          </cell>
          <cell r="AD64">
            <v>143026300.12809995</v>
          </cell>
          <cell r="AE64">
            <v>274813200.08029735</v>
          </cell>
          <cell r="AF64">
            <v>87810733.647834063</v>
          </cell>
          <cell r="AG64">
            <v>0</v>
          </cell>
          <cell r="AH64">
            <v>0</v>
          </cell>
          <cell r="AI64">
            <v>120786623.83907022</v>
          </cell>
          <cell r="AJ64">
            <v>218621644.84522247</v>
          </cell>
          <cell r="AK64">
            <v>1751428.9552227282</v>
          </cell>
          <cell r="AL64">
            <v>45227551.345019758</v>
          </cell>
          <cell r="AM64">
            <v>131530183.07023954</v>
          </cell>
          <cell r="AN64">
            <v>127580348.97920227</v>
          </cell>
          <cell r="AO64">
            <v>2252332.0666067488</v>
          </cell>
          <cell r="AP64">
            <v>32334347.824896492</v>
          </cell>
          <cell r="AQ64">
            <v>0</v>
          </cell>
          <cell r="AR64">
            <v>0</v>
          </cell>
          <cell r="AS64">
            <v>15141176.77634568</v>
          </cell>
          <cell r="AT64">
            <v>13448479.666756785</v>
          </cell>
          <cell r="AU64">
            <v>7971853.4691386316</v>
          </cell>
          <cell r="AV64">
            <v>4339750.0672505433</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D65">
            <v>0</v>
          </cell>
          <cell r="E65">
            <v>7.3117763040593531E-2</v>
          </cell>
          <cell r="F65">
            <v>7.3407133324808315E-3</v>
          </cell>
          <cell r="G65">
            <v>1.4104573214607145E-2</v>
          </cell>
          <cell r="H65">
            <v>1.4083600182335736E-4</v>
          </cell>
          <cell r="I65">
            <v>2.717387244765463E-3</v>
          </cell>
          <cell r="J65">
            <v>4.5068174359978235E-3</v>
          </cell>
          <cell r="K65">
            <v>6.6414801090431164E-5</v>
          </cell>
          <cell r="L65">
            <v>8.8983470985631267E-4</v>
          </cell>
          <cell r="M65">
            <v>4.8487523412897252E-3</v>
          </cell>
          <cell r="N65">
            <v>4.7554220941775693E-2</v>
          </cell>
          <cell r="O65">
            <v>9.7062538289429887E-2</v>
          </cell>
          <cell r="P65">
            <v>2.6012672088896301E-4</v>
          </cell>
          <cell r="Q65">
            <v>0.19999737758295527</v>
          </cell>
          <cell r="R65">
            <v>2.8273918846729289E-3</v>
          </cell>
          <cell r="S65">
            <v>0</v>
          </cell>
          <cell r="T65">
            <v>0</v>
          </cell>
          <cell r="U65">
            <v>0</v>
          </cell>
          <cell r="V65">
            <v>2.6966455193758415E-4</v>
          </cell>
          <cell r="W65">
            <v>0</v>
          </cell>
          <cell r="X65">
            <v>0</v>
          </cell>
          <cell r="Y65">
            <v>0</v>
          </cell>
          <cell r="Z65">
            <v>0</v>
          </cell>
          <cell r="AA65">
            <v>0</v>
          </cell>
          <cell r="AB65">
            <v>0</v>
          </cell>
          <cell r="AC65">
            <v>0.29247105216237412</v>
          </cell>
          <cell r="AD65">
            <v>2.9362853329923326E-2</v>
          </cell>
          <cell r="AE65">
            <v>5.641829285842858E-2</v>
          </cell>
          <cell r="AF65">
            <v>1.8027269743991294E-2</v>
          </cell>
          <cell r="AG65">
            <v>0</v>
          </cell>
          <cell r="AH65">
            <v>0</v>
          </cell>
          <cell r="AI65">
            <v>2.4797117151368172E-2</v>
          </cell>
          <cell r="AJ65">
            <v>4.4882341825156838E-2</v>
          </cell>
          <cell r="AK65">
            <v>3.5956290195527556E-4</v>
          </cell>
          <cell r="AL65">
            <v>9.2850752304014985E-3</v>
          </cell>
          <cell r="AM65">
            <v>2.7002736353316549E-2</v>
          </cell>
          <cell r="AN65">
            <v>2.6191847733609656E-2</v>
          </cell>
          <cell r="AO65">
            <v>4.6239674844992889E-4</v>
          </cell>
          <cell r="AP65">
            <v>6.638140760481223E-3</v>
          </cell>
          <cell r="AQ65">
            <v>0</v>
          </cell>
          <cell r="AR65">
            <v>0</v>
          </cell>
          <cell r="AS65">
            <v>3.1084363681930451E-3</v>
          </cell>
          <cell r="AT65">
            <v>2.7609309309669654E-3</v>
          </cell>
          <cell r="AU65">
            <v>1.6365966537085148E-3</v>
          </cell>
          <cell r="AV65">
            <v>8.9093715351004383E-4</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7">
          <cell r="A67" t="str">
            <v>PTDP.T</v>
          </cell>
          <cell r="B67" t="str">
            <v>Prod Trans Dist Allocation Factor</v>
          </cell>
          <cell r="C67">
            <v>4642870007</v>
          </cell>
          <cell r="D67">
            <v>0</v>
          </cell>
          <cell r="E67">
            <v>343682399.60000002</v>
          </cell>
          <cell r="F67">
            <v>34951619.200000003</v>
          </cell>
          <cell r="G67">
            <v>67156644</v>
          </cell>
          <cell r="H67">
            <v>655736</v>
          </cell>
          <cell r="I67">
            <v>12652224</v>
          </cell>
          <cell r="J67">
            <v>20983856.400000002</v>
          </cell>
          <cell r="K67">
            <v>309229</v>
          </cell>
          <cell r="L67">
            <v>4143093</v>
          </cell>
          <cell r="M67">
            <v>22575914</v>
          </cell>
          <cell r="N67">
            <v>221413660</v>
          </cell>
          <cell r="O67">
            <v>451925642.47589862</v>
          </cell>
          <cell r="P67">
            <v>1211156.6164934656</v>
          </cell>
          <cell r="Q67">
            <v>931192867.51142752</v>
          </cell>
          <cell r="R67">
            <v>13164408.396180429</v>
          </cell>
          <cell r="S67">
            <v>0</v>
          </cell>
          <cell r="T67">
            <v>0</v>
          </cell>
          <cell r="U67">
            <v>0</v>
          </cell>
          <cell r="V67">
            <v>1255565</v>
          </cell>
          <cell r="W67">
            <v>0</v>
          </cell>
          <cell r="X67">
            <v>0</v>
          </cell>
          <cell r="Y67">
            <v>0</v>
          </cell>
          <cell r="Z67">
            <v>0</v>
          </cell>
          <cell r="AA67">
            <v>0</v>
          </cell>
          <cell r="AB67">
            <v>0</v>
          </cell>
          <cell r="AC67">
            <v>1374729598.4000001</v>
          </cell>
          <cell r="AD67">
            <v>139806476.80000001</v>
          </cell>
          <cell r="AE67">
            <v>268626576</v>
          </cell>
          <cell r="AF67">
            <v>83935425.600000009</v>
          </cell>
          <cell r="AG67">
            <v>0</v>
          </cell>
          <cell r="AH67">
            <v>0</v>
          </cell>
          <cell r="AI67">
            <v>115456007</v>
          </cell>
          <cell r="AJ67">
            <v>208973323</v>
          </cell>
          <cell r="AK67">
            <v>1674134</v>
          </cell>
          <cell r="AL67">
            <v>43231546</v>
          </cell>
          <cell r="AM67">
            <v>125725426</v>
          </cell>
          <cell r="AN67">
            <v>121949908</v>
          </cell>
          <cell r="AO67">
            <v>2152931</v>
          </cell>
          <cell r="AP67">
            <v>29334640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D68">
            <v>0</v>
          </cell>
          <cell r="E68">
            <v>7.4023696352005147E-2</v>
          </cell>
          <cell r="F68">
            <v>7.5280202002864305E-3</v>
          </cell>
          <cell r="G68">
            <v>1.446446786120411E-2</v>
          </cell>
          <cell r="H68">
            <v>1.4123505482844763E-4</v>
          </cell>
          <cell r="I68">
            <v>2.725086849497055E-3</v>
          </cell>
          <cell r="J68">
            <v>4.5195873174055899E-3</v>
          </cell>
          <cell r="K68">
            <v>6.6602984691317889E-5</v>
          </cell>
          <cell r="L68">
            <v>8.9235601982254678E-4</v>
          </cell>
          <cell r="M68">
            <v>4.8624910811550966E-3</v>
          </cell>
          <cell r="N68">
            <v>4.7688963866353622E-2</v>
          </cell>
          <cell r="O68">
            <v>9.733756099019264E-2</v>
          </cell>
          <cell r="P68">
            <v>2.6086377922867086E-4</v>
          </cell>
          <cell r="Q68">
            <v>0.2005640619072856</v>
          </cell>
          <cell r="R68">
            <v>2.8354031830166698E-3</v>
          </cell>
          <cell r="S68">
            <v>0</v>
          </cell>
          <cell r="T68">
            <v>0</v>
          </cell>
          <cell r="U68">
            <v>0</v>
          </cell>
          <cell r="V68">
            <v>2.7042863532836362E-4</v>
          </cell>
          <cell r="W68">
            <v>0</v>
          </cell>
          <cell r="X68">
            <v>0</v>
          </cell>
          <cell r="Y68">
            <v>0</v>
          </cell>
          <cell r="Z68">
            <v>0</v>
          </cell>
          <cell r="AA68">
            <v>0</v>
          </cell>
          <cell r="AB68">
            <v>0</v>
          </cell>
          <cell r="AC68">
            <v>0.29609478540802059</v>
          </cell>
          <cell r="AD68">
            <v>3.0112080801145722E-2</v>
          </cell>
          <cell r="AE68">
            <v>5.7857871444816439E-2</v>
          </cell>
          <cell r="AF68">
            <v>1.807834926962236E-2</v>
          </cell>
          <cell r="AG68">
            <v>0</v>
          </cell>
          <cell r="AH68">
            <v>0</v>
          </cell>
          <cell r="AI68">
            <v>2.4867378760535692E-2</v>
          </cell>
          <cell r="AJ68">
            <v>4.5009514090408174E-2</v>
          </cell>
          <cell r="AK68">
            <v>3.605817086146991E-4</v>
          </cell>
          <cell r="AL68">
            <v>9.3113841082822293E-3</v>
          </cell>
          <cell r="AM68">
            <v>2.7079247493564385E-2</v>
          </cell>
          <cell r="AN68">
            <v>2.6266061254383081E-2</v>
          </cell>
          <cell r="AO68">
            <v>4.6370693057398797E-4</v>
          </cell>
          <cell r="AP68">
            <v>6.3182126477313626E-3</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70">
          <cell r="A70" t="str">
            <v>RB.T</v>
          </cell>
          <cell r="B70" t="str">
            <v>Total Ratebase</v>
          </cell>
          <cell r="C70">
            <v>2973018832</v>
          </cell>
          <cell r="D70">
            <v>0</v>
          </cell>
          <cell r="E70">
            <v>251959233.5977357</v>
          </cell>
          <cell r="F70">
            <v>20196163.925389327</v>
          </cell>
          <cell r="G70">
            <v>36970828.203112632</v>
          </cell>
          <cell r="H70">
            <v>644804.85132929159</v>
          </cell>
          <cell r="I70">
            <v>7705208.9858028647</v>
          </cell>
          <cell r="J70">
            <v>12779176.126669664</v>
          </cell>
          <cell r="K70">
            <v>304074.13863461127</v>
          </cell>
          <cell r="L70">
            <v>2523145.1334261033</v>
          </cell>
          <cell r="M70">
            <v>22199572.496237621</v>
          </cell>
          <cell r="N70">
            <v>134840998.9114562</v>
          </cell>
          <cell r="O70">
            <v>275198976.94900107</v>
          </cell>
          <cell r="P70">
            <v>1188974.1199953721</v>
          </cell>
          <cell r="Q70">
            <v>567047541.44376349</v>
          </cell>
          <cell r="R70">
            <v>12923300.483982256</v>
          </cell>
          <cell r="S70">
            <v>0</v>
          </cell>
          <cell r="T70">
            <v>0</v>
          </cell>
          <cell r="U70">
            <v>0</v>
          </cell>
          <cell r="V70">
            <v>749027.01174798422</v>
          </cell>
          <cell r="W70">
            <v>-15399122</v>
          </cell>
          <cell r="X70">
            <v>0</v>
          </cell>
          <cell r="Y70">
            <v>0</v>
          </cell>
          <cell r="Z70">
            <v>0</v>
          </cell>
          <cell r="AA70">
            <v>0</v>
          </cell>
          <cell r="AB70">
            <v>0</v>
          </cell>
          <cell r="AC70">
            <v>1007836934.3909428</v>
          </cell>
          <cell r="AD70">
            <v>80784655.701557308</v>
          </cell>
          <cell r="AE70">
            <v>147883312.81245053</v>
          </cell>
          <cell r="AF70">
            <v>51116704.506678656</v>
          </cell>
          <cell r="AG70">
            <v>0</v>
          </cell>
          <cell r="AH70">
            <v>0</v>
          </cell>
          <cell r="AI70">
            <v>68877093.508949637</v>
          </cell>
          <cell r="AJ70">
            <v>124666316.48838276</v>
          </cell>
          <cell r="AK70">
            <v>998730.91977372731</v>
          </cell>
          <cell r="AL70">
            <v>25790457.454313807</v>
          </cell>
          <cell r="AM70">
            <v>75003476.632051945</v>
          </cell>
          <cell r="AN70">
            <v>72751132.097646549</v>
          </cell>
          <cell r="AO70">
            <v>1284364.7867132318</v>
          </cell>
          <cell r="AP70">
            <v>18970403.101879254</v>
          </cell>
          <cell r="AQ70">
            <v>-10291319</v>
          </cell>
          <cell r="AR70">
            <v>-41895870</v>
          </cell>
          <cell r="AS70">
            <v>7790270.2810167633</v>
          </cell>
          <cell r="AT70">
            <v>1929844.1233757623</v>
          </cell>
          <cell r="AU70">
            <v>4101589.5978621263</v>
          </cell>
          <cell r="AV70">
            <v>3734434.9708235646</v>
          </cell>
          <cell r="AW70">
            <v>-145604.75270267981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D71">
            <v>0</v>
          </cell>
          <cell r="E71">
            <v>8.4748616754720812E-2</v>
          </cell>
          <cell r="F71">
            <v>6.7931503520961643E-3</v>
          </cell>
          <cell r="G71">
            <v>1.243545039310825E-2</v>
          </cell>
          <cell r="H71">
            <v>2.1688555901124934E-4</v>
          </cell>
          <cell r="I71">
            <v>2.5917121354456542E-3</v>
          </cell>
          <cell r="J71">
            <v>4.2983838477985339E-3</v>
          </cell>
          <cell r="K71">
            <v>1.0227790532697549E-4</v>
          </cell>
          <cell r="L71">
            <v>8.4868118098288027E-4</v>
          </cell>
          <cell r="M71">
            <v>7.4670137495575816E-3</v>
          </cell>
          <cell r="N71">
            <v>4.5354909111270707E-2</v>
          </cell>
          <cell r="O71">
            <v>9.2565500758658187E-2</v>
          </cell>
          <cell r="P71">
            <v>3.9992148963130823E-4</v>
          </cell>
          <cell r="Q71">
            <v>0.19073123094289349</v>
          </cell>
          <cell r="R71">
            <v>4.3468612929331947E-3</v>
          </cell>
          <cell r="S71">
            <v>0</v>
          </cell>
          <cell r="T71">
            <v>0</v>
          </cell>
          <cell r="U71">
            <v>0</v>
          </cell>
          <cell r="V71">
            <v>2.5194156312965602E-4</v>
          </cell>
          <cell r="W71">
            <v>-5.1796247754141373E-3</v>
          </cell>
          <cell r="X71">
            <v>0</v>
          </cell>
          <cell r="Y71">
            <v>0</v>
          </cell>
          <cell r="Z71">
            <v>0</v>
          </cell>
          <cell r="AA71">
            <v>0</v>
          </cell>
          <cell r="AB71">
            <v>0</v>
          </cell>
          <cell r="AC71">
            <v>0.33899446701888325</v>
          </cell>
          <cell r="AD71">
            <v>2.7172601408384657E-2</v>
          </cell>
          <cell r="AE71">
            <v>4.9741801572432999E-2</v>
          </cell>
          <cell r="AF71">
            <v>1.7193535391194135E-2</v>
          </cell>
          <cell r="AG71">
            <v>0</v>
          </cell>
          <cell r="AH71">
            <v>0</v>
          </cell>
          <cell r="AI71">
            <v>2.316739227064191E-2</v>
          </cell>
          <cell r="AJ71">
            <v>4.1932568723258852E-2</v>
          </cell>
          <cell r="AK71">
            <v>3.3593158207540316E-4</v>
          </cell>
          <cell r="AL71">
            <v>8.6748382407534665E-3</v>
          </cell>
          <cell r="AM71">
            <v>2.5228052989356896E-2</v>
          </cell>
          <cell r="AN71">
            <v>2.4470457877559301E-2</v>
          </cell>
          <cell r="AO71">
            <v>4.3200694623559376E-4</v>
          </cell>
          <cell r="AP71">
            <v>6.3808553439661676E-3</v>
          </cell>
          <cell r="AQ71">
            <v>-3.4615720859988148E-3</v>
          </cell>
          <cell r="AR71">
            <v>-1.4092029807902676E-2</v>
          </cell>
          <cell r="AS71">
            <v>2.6203232206827689E-3</v>
          </cell>
          <cell r="AT71">
            <v>6.4911937408668326E-4</v>
          </cell>
          <cell r="AU71">
            <v>1.3796043111852466E-3</v>
          </cell>
          <cell r="AV71">
            <v>1.2561087506840134E-3</v>
          </cell>
          <cell r="AW71">
            <v>-4.8975388630393916E-5</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3">
          <cell r="A73" t="str">
            <v>REVFAC1.T</v>
          </cell>
          <cell r="B73" t="str">
            <v>REVFAC1 = (OME.T+DAE.T+RRB.T)</v>
          </cell>
          <cell r="C73">
            <v>1592039735.6632004</v>
          </cell>
          <cell r="D73">
            <v>0</v>
          </cell>
          <cell r="E73">
            <v>234242090.75526002</v>
          </cell>
          <cell r="F73">
            <v>2821553.4865771062</v>
          </cell>
          <cell r="G73">
            <v>5260567.1551483767</v>
          </cell>
          <cell r="H73">
            <v>84552.045161032322</v>
          </cell>
          <cell r="I73">
            <v>1216217.5559488628</v>
          </cell>
          <cell r="J73">
            <v>2351056.5207784288</v>
          </cell>
          <cell r="K73">
            <v>39925.279570566876</v>
          </cell>
          <cell r="L73">
            <v>398967.07619737729</v>
          </cell>
          <cell r="M73">
            <v>3306287.892228052</v>
          </cell>
          <cell r="N73">
            <v>25160691.552714482</v>
          </cell>
          <cell r="O73">
            <v>77523739.233483508</v>
          </cell>
          <cell r="P73">
            <v>247338.48219280259</v>
          </cell>
          <cell r="Q73">
            <v>105739816.2267805</v>
          </cell>
          <cell r="R73">
            <v>1925017.2540084319</v>
          </cell>
          <cell r="S73">
            <v>0</v>
          </cell>
          <cell r="T73">
            <v>0</v>
          </cell>
          <cell r="U73">
            <v>0</v>
          </cell>
          <cell r="V73">
            <v>119324.75617583763</v>
          </cell>
          <cell r="W73">
            <v>-1349956.6272855455</v>
          </cell>
          <cell r="X73">
            <v>5160</v>
          </cell>
          <cell r="Y73">
            <v>2343138.3835877138</v>
          </cell>
          <cell r="Z73">
            <v>38291.600816686652</v>
          </cell>
          <cell r="AA73">
            <v>99278.371904907239</v>
          </cell>
          <cell r="AB73">
            <v>6900232.348460651</v>
          </cell>
          <cell r="AC73">
            <v>936968363.02104008</v>
          </cell>
          <cell r="AD73">
            <v>11286213.946308425</v>
          </cell>
          <cell r="AE73">
            <v>21042268.620593507</v>
          </cell>
          <cell r="AF73">
            <v>9404226.0831137151</v>
          </cell>
          <cell r="AG73">
            <v>9620328.2434559371</v>
          </cell>
          <cell r="AH73">
            <v>-31426.909894241126</v>
          </cell>
          <cell r="AI73">
            <v>11135243.304518219</v>
          </cell>
          <cell r="AJ73">
            <v>20154592.699179981</v>
          </cell>
          <cell r="AK73">
            <v>161463.13993317215</v>
          </cell>
          <cell r="AL73">
            <v>4108583.5345478002</v>
          </cell>
          <cell r="AM73">
            <v>11951216.103431126</v>
          </cell>
          <cell r="AN73">
            <v>18445204.862559341</v>
          </cell>
          <cell r="AO73">
            <v>242402.05148214812</v>
          </cell>
          <cell r="AP73">
            <v>6928934.9687620653</v>
          </cell>
          <cell r="AQ73">
            <v>-902183.53277282009</v>
          </cell>
          <cell r="AR73">
            <v>-3672781.3028816623</v>
          </cell>
          <cell r="AS73">
            <v>22469506.787084579</v>
          </cell>
          <cell r="AT73">
            <v>19520140.492228191</v>
          </cell>
          <cell r="AU73">
            <v>11830230.785647405</v>
          </cell>
          <cell r="AV73">
            <v>6141029.6575404666</v>
          </cell>
          <cell r="AW73">
            <v>442372.757612827</v>
          </cell>
          <cell r="AX73">
            <v>230164</v>
          </cell>
          <cell r="AY73">
            <v>6090353</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D74">
            <v>0</v>
          </cell>
          <cell r="E74">
            <v>0.14713331929349185</v>
          </cell>
          <cell r="F74">
            <v>1.7722883564848485E-3</v>
          </cell>
          <cell r="G74">
            <v>3.3042938799244027E-3</v>
          </cell>
          <cell r="H74">
            <v>5.3109255546194166E-5</v>
          </cell>
          <cell r="I74">
            <v>7.6393668367970714E-4</v>
          </cell>
          <cell r="J74">
            <v>1.4767574377149842E-3</v>
          </cell>
          <cell r="K74">
            <v>2.5078067259379736E-5</v>
          </cell>
          <cell r="L74">
            <v>2.5060120502028708E-4</v>
          </cell>
          <cell r="M74">
            <v>2.0767621675289046E-3</v>
          </cell>
          <cell r="N74">
            <v>1.5804060030092919E-2</v>
          </cell>
          <cell r="O74">
            <v>4.8694600704290353E-2</v>
          </cell>
          <cell r="P74">
            <v>1.5535949050277199E-4</v>
          </cell>
          <cell r="Q74">
            <v>6.6417824793005037E-2</v>
          </cell>
          <cell r="R74">
            <v>1.2091515122934556E-3</v>
          </cell>
          <cell r="S74">
            <v>0</v>
          </cell>
          <cell r="T74">
            <v>0</v>
          </cell>
          <cell r="U74">
            <v>0</v>
          </cell>
          <cell r="V74">
            <v>7.4950865548673119E-5</v>
          </cell>
          <cell r="W74">
            <v>-8.479415413103306E-4</v>
          </cell>
          <cell r="X74">
            <v>3.2411251330046009E-6</v>
          </cell>
          <cell r="Y74">
            <v>1.471783857587968E-3</v>
          </cell>
          <cell r="Z74">
            <v>2.4051912749988879E-5</v>
          </cell>
          <cell r="AA74">
            <v>6.2359229911777662E-5</v>
          </cell>
          <cell r="AB74">
            <v>4.3342086217378253E-3</v>
          </cell>
          <cell r="AC74">
            <v>0.58853327717396742</v>
          </cell>
          <cell r="AD74">
            <v>7.0891534259393939E-3</v>
          </cell>
          <cell r="AE74">
            <v>1.3217175519697611E-2</v>
          </cell>
          <cell r="AF74">
            <v>5.907029750859937E-3</v>
          </cell>
          <cell r="AG74">
            <v>6.0427689258951631E-3</v>
          </cell>
          <cell r="AH74">
            <v>-1.9740028587382923E-5</v>
          </cell>
          <cell r="AI74">
            <v>6.9943249876734895E-3</v>
          </cell>
          <cell r="AJ74">
            <v>1.2659604058678929E-2</v>
          </cell>
          <cell r="AK74">
            <v>1.0141903893241145E-4</v>
          </cell>
          <cell r="AL74">
            <v>2.5807041385410372E-3</v>
          </cell>
          <cell r="AM74">
            <v>7.5068579230232434E-3</v>
          </cell>
          <cell r="AN74">
            <v>1.1585894779740263E-2</v>
          </cell>
          <cell r="AO74">
            <v>1.5225879483540027E-4</v>
          </cell>
          <cell r="AP74">
            <v>4.3522374558544923E-3</v>
          </cell>
          <cell r="AQ74">
            <v>-5.666840547776874E-4</v>
          </cell>
          <cell r="AR74">
            <v>-2.3069658505424687E-3</v>
          </cell>
          <cell r="AS74">
            <v>1.4113659529813428E-2</v>
          </cell>
          <cell r="AT74">
            <v>1.2261088749833641E-2</v>
          </cell>
          <cell r="AU74">
            <v>7.4308640171718158E-3</v>
          </cell>
          <cell r="AV74">
            <v>3.8573344119343109E-3</v>
          </cell>
          <cell r="AW74">
            <v>2.7786539977819495E-4</v>
          </cell>
          <cell r="AX74">
            <v>1.4457176843272692E-4</v>
          </cell>
          <cell r="AY74">
            <v>3.8255031351104593E-3</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6">
          <cell r="A76" t="str">
            <v>SW.T</v>
          </cell>
          <cell r="B76" t="str">
            <v>Salary &amp; Wages - Total</v>
          </cell>
          <cell r="C76">
            <v>57795545</v>
          </cell>
          <cell r="D76">
            <v>0</v>
          </cell>
          <cell r="E76">
            <v>3102669.6763198031</v>
          </cell>
          <cell r="F76">
            <v>207396.12854266498</v>
          </cell>
          <cell r="G76">
            <v>398494.49869029212</v>
          </cell>
          <cell r="H76">
            <v>7430.296585170363</v>
          </cell>
          <cell r="I76">
            <v>143365.28234230011</v>
          </cell>
          <cell r="J76">
            <v>237772.93995239743</v>
          </cell>
          <cell r="K76">
            <v>3503.945463930067</v>
          </cell>
          <cell r="L76">
            <v>46946.346959665534</v>
          </cell>
          <cell r="M76">
            <v>255812.91358305753</v>
          </cell>
          <cell r="N76">
            <v>2508889.4948699959</v>
          </cell>
          <cell r="O76">
            <v>5120874.1902832724</v>
          </cell>
          <cell r="P76">
            <v>13723.89631137819</v>
          </cell>
          <cell r="Q76">
            <v>10551562.189059559</v>
          </cell>
          <cell r="R76">
            <v>149168.96243599177</v>
          </cell>
          <cell r="S76">
            <v>0</v>
          </cell>
          <cell r="T76">
            <v>0</v>
          </cell>
          <cell r="U76">
            <v>0</v>
          </cell>
          <cell r="V76">
            <v>14227.097996692919</v>
          </cell>
          <cell r="W76">
            <v>0</v>
          </cell>
          <cell r="X76">
            <v>0</v>
          </cell>
          <cell r="Y76">
            <v>0</v>
          </cell>
          <cell r="Z76">
            <v>0</v>
          </cell>
          <cell r="AA76">
            <v>0</v>
          </cell>
          <cell r="AB76">
            <v>0</v>
          </cell>
          <cell r="AC76">
            <v>12410678.705279212</v>
          </cell>
          <cell r="AD76">
            <v>829584.51417065994</v>
          </cell>
          <cell r="AE76">
            <v>1593977.9947611685</v>
          </cell>
          <cell r="AF76">
            <v>951091.75980958971</v>
          </cell>
          <cell r="AG76">
            <v>0</v>
          </cell>
          <cell r="AH76">
            <v>0</v>
          </cell>
          <cell r="AI76">
            <v>1308258.7726608049</v>
          </cell>
          <cell r="AJ76">
            <v>2367925.1532302685</v>
          </cell>
          <cell r="AK76">
            <v>18970.000340560229</v>
          </cell>
          <cell r="AL76">
            <v>489866.66679187282</v>
          </cell>
          <cell r="AM76">
            <v>1424623.9393244984</v>
          </cell>
          <cell r="AN76">
            <v>1381842.6698766577</v>
          </cell>
          <cell r="AO76">
            <v>24395.360110482598</v>
          </cell>
          <cell r="AP76">
            <v>792587.60424805409</v>
          </cell>
          <cell r="AQ76">
            <v>0</v>
          </cell>
          <cell r="AR76">
            <v>0</v>
          </cell>
          <cell r="AS76">
            <v>4234921.0966917733</v>
          </cell>
          <cell r="AT76">
            <v>3761481.098890142</v>
          </cell>
          <cell r="AU76">
            <v>2229692.6411249982</v>
          </cell>
          <cell r="AV76">
            <v>1213809.1632930867</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t="str">
            <v/>
          </cell>
          <cell r="D77">
            <v>0</v>
          </cell>
          <cell r="E77">
            <v>5.3683543884218123E-2</v>
          </cell>
          <cell r="F77">
            <v>3.5884448973128461E-3</v>
          </cell>
          <cell r="G77">
            <v>6.8948999216166592E-3</v>
          </cell>
          <cell r="H77">
            <v>1.2856175307578402E-4</v>
          </cell>
          <cell r="I77">
            <v>2.4805593985193861E-3</v>
          </cell>
          <cell r="J77">
            <v>4.1140357782316513E-3</v>
          </cell>
          <cell r="K77">
            <v>6.0626566700427638E-5</v>
          </cell>
          <cell r="L77">
            <v>8.1228314327108663E-4</v>
          </cell>
          <cell r="M77">
            <v>4.4261701067626847E-3</v>
          </cell>
          <cell r="N77">
            <v>4.3409738499221626E-2</v>
          </cell>
          <cell r="O77">
            <v>8.8603268474815353E-2</v>
          </cell>
          <cell r="P77">
            <v>2.3745595463072784E-4</v>
          </cell>
          <cell r="Q77">
            <v>0.18256705061020809</v>
          </cell>
          <cell r="R77">
            <v>2.5809768285080066E-3</v>
          </cell>
          <cell r="S77">
            <v>0</v>
          </cell>
          <cell r="T77">
            <v>0</v>
          </cell>
          <cell r="U77">
            <v>0</v>
          </cell>
          <cell r="V77">
            <v>2.4616253721100682E-4</v>
          </cell>
          <cell r="W77">
            <v>0</v>
          </cell>
          <cell r="X77">
            <v>0</v>
          </cell>
          <cell r="Y77">
            <v>0</v>
          </cell>
          <cell r="Z77">
            <v>0</v>
          </cell>
          <cell r="AA77">
            <v>0</v>
          </cell>
          <cell r="AB77">
            <v>0</v>
          </cell>
          <cell r="AC77">
            <v>0.21473417553687249</v>
          </cell>
          <cell r="AD77">
            <v>1.4353779589251384E-2</v>
          </cell>
          <cell r="AE77">
            <v>2.7579599686466637E-2</v>
          </cell>
          <cell r="AF77">
            <v>1.6456143112926605E-2</v>
          </cell>
          <cell r="AG77">
            <v>0</v>
          </cell>
          <cell r="AH77">
            <v>0</v>
          </cell>
          <cell r="AI77">
            <v>2.2635979514697972E-2</v>
          </cell>
          <cell r="AJ77">
            <v>4.0970721069076663E-2</v>
          </cell>
          <cell r="AK77">
            <v>3.2822599632134674E-4</v>
          </cell>
          <cell r="AL77">
            <v>8.4758551336763556E-3</v>
          </cell>
          <cell r="AM77">
            <v>2.4649372876828109E-2</v>
          </cell>
          <cell r="AN77">
            <v>2.3909155452667807E-2</v>
          </cell>
          <cell r="AO77">
            <v>4.2209758746080859E-4</v>
          </cell>
          <cell r="AP77">
            <v>1.3713645303423543E-2</v>
          </cell>
          <cell r="AQ77">
            <v>0</v>
          </cell>
          <cell r="AR77">
            <v>0</v>
          </cell>
          <cell r="AS77">
            <v>7.3274178774363541E-2</v>
          </cell>
          <cell r="AT77">
            <v>6.5082543972725615E-2</v>
          </cell>
          <cell r="AU77">
            <v>3.8578970768854214E-2</v>
          </cell>
          <cell r="AV77">
            <v>2.1001777270083476E-2</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t="str">
            <v/>
          </cell>
        </row>
        <row r="79">
          <cell r="A79" t="str">
            <v>SWPTD.T</v>
          </cell>
          <cell r="B79" t="str">
            <v>Salary &amp; Wages - PTD Subtotal</v>
          </cell>
          <cell r="C79">
            <v>28577582.000000007</v>
          </cell>
          <cell r="D79">
            <v>0</v>
          </cell>
          <cell r="E79">
            <v>1820737</v>
          </cell>
          <cell r="F79">
            <v>77026.8608847508</v>
          </cell>
          <cell r="G79">
            <v>148000.73911524919</v>
          </cell>
          <cell r="H79">
            <v>4984.40640744349</v>
          </cell>
          <cell r="I79">
            <v>96172.585269087402</v>
          </cell>
          <cell r="J79">
            <v>159503.31885550602</v>
          </cell>
          <cell r="K79">
            <v>2350.5237000368184</v>
          </cell>
          <cell r="L79">
            <v>31492.642307017264</v>
          </cell>
          <cell r="M79">
            <v>171604.93002594518</v>
          </cell>
          <cell r="N79">
            <v>1683018.2658867505</v>
          </cell>
          <cell r="O79">
            <v>3435195.0602756063</v>
          </cell>
          <cell r="P79">
            <v>9206.2915558511468</v>
          </cell>
          <cell r="Q79">
            <v>7078220.0388412969</v>
          </cell>
          <cell r="R79">
            <v>100065.82155032604</v>
          </cell>
          <cell r="S79">
            <v>0</v>
          </cell>
          <cell r="T79">
            <v>0</v>
          </cell>
          <cell r="U79">
            <v>0</v>
          </cell>
          <cell r="V79">
            <v>9543.8503162275447</v>
          </cell>
          <cell r="W79">
            <v>0</v>
          </cell>
          <cell r="X79">
            <v>0</v>
          </cell>
          <cell r="Y79">
            <v>0</v>
          </cell>
          <cell r="Z79">
            <v>0</v>
          </cell>
          <cell r="AA79">
            <v>0</v>
          </cell>
          <cell r="AB79">
            <v>0</v>
          </cell>
          <cell r="AC79">
            <v>7282948</v>
          </cell>
          <cell r="AD79">
            <v>308107.4435390032</v>
          </cell>
          <cell r="AE79">
            <v>592002.95646099676</v>
          </cell>
          <cell r="AF79">
            <v>638013.27542202407</v>
          </cell>
          <cell r="AG79">
            <v>0</v>
          </cell>
          <cell r="AH79">
            <v>0</v>
          </cell>
          <cell r="AI79">
            <v>877608.76491246547</v>
          </cell>
          <cell r="AJ79">
            <v>1588456.2844589255</v>
          </cell>
          <cell r="AK79">
            <v>12725.493546974698</v>
          </cell>
          <cell r="AL79">
            <v>328613.33659595932</v>
          </cell>
          <cell r="AM79">
            <v>955669.07861237205</v>
          </cell>
          <cell r="AN79">
            <v>926970.46192727587</v>
          </cell>
          <cell r="AO79">
            <v>16364.944232410178</v>
          </cell>
          <cell r="AP79">
            <v>222979.62530049914</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t="str">
            <v/>
          </cell>
          <cell r="D80">
            <v>0</v>
          </cell>
          <cell r="E80">
            <v>6.3712073330766741E-2</v>
          </cell>
          <cell r="F80">
            <v>2.6953596313624706E-3</v>
          </cell>
          <cell r="G80">
            <v>5.1789104870821178E-3</v>
          </cell>
          <cell r="H80">
            <v>1.744166601444268E-4</v>
          </cell>
          <cell r="I80">
            <v>3.3653156963765296E-3</v>
          </cell>
          <cell r="J80">
            <v>5.5814140907899761E-3</v>
          </cell>
          <cell r="K80">
            <v>8.2250615186295955E-5</v>
          </cell>
          <cell r="L80">
            <v>1.1020051418981934E-3</v>
          </cell>
          <cell r="M80">
            <v>6.0048792800575339E-3</v>
          </cell>
          <cell r="N80">
            <v>5.8892955530203711E-2</v>
          </cell>
          <cell r="O80">
            <v>0.1202059383567023</v>
          </cell>
          <cell r="P80">
            <v>3.2215082283207672E-4</v>
          </cell>
          <cell r="Q80">
            <v>0.24768435757935348</v>
          </cell>
          <cell r="R80">
            <v>3.5015496255185628E-3</v>
          </cell>
          <cell r="S80">
            <v>0</v>
          </cell>
          <cell r="T80">
            <v>0</v>
          </cell>
          <cell r="U80">
            <v>0</v>
          </cell>
          <cell r="V80">
            <v>3.3396283549208403E-4</v>
          </cell>
          <cell r="W80">
            <v>0</v>
          </cell>
          <cell r="X80">
            <v>0</v>
          </cell>
          <cell r="Y80">
            <v>0</v>
          </cell>
          <cell r="Z80">
            <v>0</v>
          </cell>
          <cell r="AA80">
            <v>0</v>
          </cell>
          <cell r="AB80">
            <v>0</v>
          </cell>
          <cell r="AC80">
            <v>0.25484829332306697</v>
          </cell>
          <cell r="AD80">
            <v>1.0781438525449882E-2</v>
          </cell>
          <cell r="AE80">
            <v>2.0715641948328471E-2</v>
          </cell>
          <cell r="AF80">
            <v>2.2325656363159904E-2</v>
          </cell>
          <cell r="AG80">
            <v>0</v>
          </cell>
          <cell r="AH80">
            <v>0</v>
          </cell>
          <cell r="AI80">
            <v>3.070969282539248E-2</v>
          </cell>
          <cell r="AJ80">
            <v>5.5583998830234307E-2</v>
          </cell>
          <cell r="AK80">
            <v>4.4529637066476426E-4</v>
          </cell>
          <cell r="AL80">
            <v>1.1498990243329867E-2</v>
          </cell>
          <cell r="AM80">
            <v>3.3441215516847152E-2</v>
          </cell>
          <cell r="AN80">
            <v>3.2436980215025737E-2</v>
          </cell>
          <cell r="AO80">
            <v>5.7264971656489948E-4</v>
          </cell>
          <cell r="AP80">
            <v>7.8026064381688798E-3</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t="str">
            <v/>
          </cell>
        </row>
        <row r="82">
          <cell r="A82" t="str">
            <v>TDP.T</v>
          </cell>
          <cell r="B82" t="str">
            <v>Total Transmission &amp; Distribution Plant</v>
          </cell>
          <cell r="C82">
            <v>2924458009</v>
          </cell>
          <cell r="D82">
            <v>0</v>
          </cell>
          <cell r="E82">
            <v>0</v>
          </cell>
          <cell r="F82">
            <v>34951619.200000003</v>
          </cell>
          <cell r="G82">
            <v>67156644</v>
          </cell>
          <cell r="H82">
            <v>655736</v>
          </cell>
          <cell r="I82">
            <v>12652224</v>
          </cell>
          <cell r="J82">
            <v>20983856.400000002</v>
          </cell>
          <cell r="K82">
            <v>309229</v>
          </cell>
          <cell r="L82">
            <v>4143093</v>
          </cell>
          <cell r="M82">
            <v>22575914</v>
          </cell>
          <cell r="N82">
            <v>221413660</v>
          </cell>
          <cell r="O82">
            <v>451925642.47589862</v>
          </cell>
          <cell r="P82">
            <v>1211156.6164934656</v>
          </cell>
          <cell r="Q82">
            <v>931192867.51142752</v>
          </cell>
          <cell r="R82">
            <v>13164408.396180429</v>
          </cell>
          <cell r="S82">
            <v>0</v>
          </cell>
          <cell r="T82">
            <v>0</v>
          </cell>
          <cell r="U82">
            <v>0</v>
          </cell>
          <cell r="V82">
            <v>1255565</v>
          </cell>
          <cell r="W82">
            <v>0</v>
          </cell>
          <cell r="X82">
            <v>0</v>
          </cell>
          <cell r="Y82">
            <v>0</v>
          </cell>
          <cell r="Z82">
            <v>0</v>
          </cell>
          <cell r="AA82">
            <v>0</v>
          </cell>
          <cell r="AB82">
            <v>0</v>
          </cell>
          <cell r="AC82">
            <v>0</v>
          </cell>
          <cell r="AD82">
            <v>139806476.80000001</v>
          </cell>
          <cell r="AE82">
            <v>268626576</v>
          </cell>
          <cell r="AF82">
            <v>83935425.600000009</v>
          </cell>
          <cell r="AG82">
            <v>0</v>
          </cell>
          <cell r="AH82">
            <v>0</v>
          </cell>
          <cell r="AI82">
            <v>115456007</v>
          </cell>
          <cell r="AJ82">
            <v>208973323</v>
          </cell>
          <cell r="AK82">
            <v>1674134</v>
          </cell>
          <cell r="AL82">
            <v>43231546</v>
          </cell>
          <cell r="AM82">
            <v>125725426</v>
          </cell>
          <cell r="AN82">
            <v>121949908</v>
          </cell>
          <cell r="AO82">
            <v>2152931</v>
          </cell>
          <cell r="AP82">
            <v>29334640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D83">
            <v>0</v>
          </cell>
          <cell r="E83">
            <v>0</v>
          </cell>
          <cell r="F83">
            <v>1.1951486084750279E-2</v>
          </cell>
          <cell r="G83">
            <v>2.2963791510538321E-2</v>
          </cell>
          <cell r="H83">
            <v>2.2422479583634875E-4</v>
          </cell>
          <cell r="I83">
            <v>4.3263483220011591E-3</v>
          </cell>
          <cell r="J83">
            <v>7.1752975544262642E-3</v>
          </cell>
          <cell r="K83">
            <v>1.0573890924347342E-4</v>
          </cell>
          <cell r="L83">
            <v>1.4167045610672675E-3</v>
          </cell>
          <cell r="M83">
            <v>7.7196916250884011E-3</v>
          </cell>
          <cell r="N83">
            <v>7.5711006729657582E-2</v>
          </cell>
          <cell r="O83">
            <v>0.1545331275351195</v>
          </cell>
          <cell r="P83">
            <v>4.141473779982955E-4</v>
          </cell>
          <cell r="Q83">
            <v>0.3184155370484677</v>
          </cell>
          <cell r="R83">
            <v>4.5014865508983372E-3</v>
          </cell>
          <cell r="S83">
            <v>0</v>
          </cell>
          <cell r="T83">
            <v>0</v>
          </cell>
          <cell r="U83">
            <v>0</v>
          </cell>
          <cell r="V83">
            <v>4.293325450856217E-4</v>
          </cell>
          <cell r="W83">
            <v>0</v>
          </cell>
          <cell r="X83">
            <v>0</v>
          </cell>
          <cell r="Y83">
            <v>0</v>
          </cell>
          <cell r="Z83">
            <v>0</v>
          </cell>
          <cell r="AA83">
            <v>0</v>
          </cell>
          <cell r="AB83">
            <v>0</v>
          </cell>
          <cell r="AC83">
            <v>0</v>
          </cell>
          <cell r="AD83">
            <v>4.7805944339001115E-2</v>
          </cell>
          <cell r="AE83">
            <v>9.1855166042153283E-2</v>
          </cell>
          <cell r="AF83">
            <v>2.8701190217705057E-2</v>
          </cell>
          <cell r="AG83">
            <v>0</v>
          </cell>
          <cell r="AH83">
            <v>0</v>
          </cell>
          <cell r="AI83">
            <v>3.9479454533005741E-2</v>
          </cell>
          <cell r="AJ83">
            <v>7.1457111832991277E-2</v>
          </cell>
          <cell r="AK83">
            <v>5.7245957878275695E-4</v>
          </cell>
          <cell r="AL83">
            <v>1.4782754912860846E-2</v>
          </cell>
          <cell r="AM83">
            <v>4.2991017690485155E-2</v>
          </cell>
          <cell r="AN83">
            <v>4.1700003085939331E-2</v>
          </cell>
          <cell r="AO83">
            <v>7.3618119780635228E-4</v>
          </cell>
          <cell r="AP83">
            <v>1.0030795419090594E-2</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5">
          <cell r="A85" t="str">
            <v>IBFIT.T</v>
          </cell>
          <cell r="B85" t="str">
            <v>Total Income Before FIT</v>
          </cell>
          <cell r="C85">
            <v>11</v>
          </cell>
          <cell r="D85">
            <v>9.9999999999999998E-17</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row>
        <row r="86">
          <cell r="A86" t="str">
            <v/>
          </cell>
          <cell r="D86">
            <v>9.0909090909090904E-18</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9.0909090909090912E-2</v>
          </cell>
          <cell r="AR86">
            <v>9.0909090909090912E-2</v>
          </cell>
          <cell r="AS86">
            <v>9.0909090909090912E-2</v>
          </cell>
          <cell r="AT86">
            <v>9.0909090909090912E-2</v>
          </cell>
          <cell r="AU86">
            <v>9.0909090909090912E-2</v>
          </cell>
          <cell r="AV86">
            <v>9.0909090909090912E-2</v>
          </cell>
          <cell r="AW86">
            <v>9.0909090909090912E-2</v>
          </cell>
          <cell r="AX86">
            <v>9.0909090909090912E-2</v>
          </cell>
          <cell r="AY86">
            <v>9.0909090909090912E-2</v>
          </cell>
          <cell r="AZ86">
            <v>9.0909090909090912E-2</v>
          </cell>
          <cell r="BA86">
            <v>9.0909090909090912E-2</v>
          </cell>
          <cell r="BB86">
            <v>9.0909090909090912E-2</v>
          </cell>
          <cell r="BC86">
            <v>9.0909090909090912E-2</v>
          </cell>
          <cell r="BD86">
            <v>9.0909090909090912E-2</v>
          </cell>
          <cell r="BE86">
            <v>9.0909090909090912E-2</v>
          </cell>
          <cell r="BF86">
            <v>9.0909090909090912E-2</v>
          </cell>
          <cell r="BG86">
            <v>9.0909090909090912E-2</v>
          </cell>
          <cell r="BH86">
            <v>9.0909090909090912E-2</v>
          </cell>
          <cell r="BI86">
            <v>9.0909090909090912E-2</v>
          </cell>
          <cell r="BJ86">
            <v>9.0909090909090912E-2</v>
          </cell>
          <cell r="BK86">
            <v>9.0909090909090912E-2</v>
          </cell>
          <cell r="BL86">
            <v>9.0909090909090912E-2</v>
          </cell>
          <cell r="BM86">
            <v>9.0909090909090912E-2</v>
          </cell>
          <cell r="BN86">
            <v>9.0909090909090912E-2</v>
          </cell>
          <cell r="BO86">
            <v>9.0909090909090912E-2</v>
          </cell>
          <cell r="BP86">
            <v>9.0909090909090912E-2</v>
          </cell>
          <cell r="BQ86">
            <v>9.0909090909090912E-2</v>
          </cell>
          <cell r="BR86">
            <v>9.0909090909090912E-2</v>
          </cell>
          <cell r="BS86">
            <v>9.0909090909090912E-2</v>
          </cell>
          <cell r="BT86">
            <v>9.0909090909090912E-2</v>
          </cell>
          <cell r="BU86">
            <v>9.0909090909090912E-2</v>
          </cell>
          <cell r="BV86">
            <v>9.0909090909090912E-2</v>
          </cell>
          <cell r="BW86">
            <v>9.0909090909090912E-2</v>
          </cell>
          <cell r="BX86">
            <v>9.0909090909090912E-2</v>
          </cell>
          <cell r="BY86">
            <v>9.0909090909090912E-2</v>
          </cell>
        </row>
        <row r="87">
          <cell r="A87" t="str">
            <v/>
          </cell>
        </row>
        <row r="88">
          <cell r="A88" t="str">
            <v>EBFIT.T</v>
          </cell>
          <cell r="B88" t="str">
            <v>Total Expenses Before FIT</v>
          </cell>
          <cell r="C88">
            <v>1440764037.9799998</v>
          </cell>
          <cell r="D88">
            <v>0</v>
          </cell>
          <cell r="E88">
            <v>215376495.03318271</v>
          </cell>
          <cell r="F88">
            <v>1353598.5359734497</v>
          </cell>
          <cell r="G88">
            <v>2600597.5602930393</v>
          </cell>
          <cell r="H88">
            <v>34075.517751004729</v>
          </cell>
          <cell r="I88">
            <v>656882.76386775542</v>
          </cell>
          <cell r="J88">
            <v>1423625.3200400972</v>
          </cell>
          <cell r="K88">
            <v>16121.824916692543</v>
          </cell>
          <cell r="L88">
            <v>215807.98342274057</v>
          </cell>
          <cell r="M88">
            <v>1568738.3866049557</v>
          </cell>
          <cell r="N88">
            <v>15375036.044922194</v>
          </cell>
          <cell r="O88">
            <v>57570579.838935532</v>
          </cell>
          <cell r="P88">
            <v>154345.23633954048</v>
          </cell>
          <cell r="Q88">
            <v>64588835.304331452</v>
          </cell>
          <cell r="R88">
            <v>913716.9763252961</v>
          </cell>
          <cell r="S88">
            <v>0</v>
          </cell>
          <cell r="T88">
            <v>0</v>
          </cell>
          <cell r="U88">
            <v>0</v>
          </cell>
          <cell r="V88">
            <v>65184.922368263957</v>
          </cell>
          <cell r="W88">
            <v>-1930.8572091346769</v>
          </cell>
          <cell r="X88">
            <v>5163.5827494453988</v>
          </cell>
          <cell r="Y88">
            <v>2344765.2978792433</v>
          </cell>
          <cell r="Z88">
            <v>38318.187873196228</v>
          </cell>
          <cell r="AA88">
            <v>99347.303984729413</v>
          </cell>
          <cell r="AB88">
            <v>6905023.3956737462</v>
          </cell>
          <cell r="AC88">
            <v>861505980.13273084</v>
          </cell>
          <cell r="AD88">
            <v>5414394.1438937988</v>
          </cell>
          <cell r="AE88">
            <v>10402390.241172157</v>
          </cell>
          <cell r="AF88">
            <v>7399012.2801603889</v>
          </cell>
          <cell r="AG88">
            <v>9627007.938354928</v>
          </cell>
          <cell r="AH88">
            <v>-31448.730581061704</v>
          </cell>
          <cell r="AI88">
            <v>6156905.1016732007</v>
          </cell>
          <cell r="AJ88">
            <v>11143888.93158501</v>
          </cell>
          <cell r="AK88">
            <v>89276.29175227377</v>
          </cell>
          <cell r="AL88">
            <v>2244443.7124880296</v>
          </cell>
          <cell r="AM88">
            <v>6529950.5161018856</v>
          </cell>
          <cell r="AN88">
            <v>13191497.3380227</v>
          </cell>
          <cell r="AO88">
            <v>149594.12991362545</v>
          </cell>
          <cell r="AP88">
            <v>5579029.5414827019</v>
          </cell>
          <cell r="AQ88">
            <v>-1290.4026270234547</v>
          </cell>
          <cell r="AR88">
            <v>-5253.2178537496638</v>
          </cell>
          <cell r="AS88">
            <v>22179338.608226512</v>
          </cell>
          <cell r="AT88">
            <v>19699189.569579199</v>
          </cell>
          <cell r="AU88">
            <v>11677456.781523954</v>
          </cell>
          <cell r="AV88">
            <v>5926114.4922700524</v>
          </cell>
          <cell r="AW88">
            <v>455434.88719609275</v>
          </cell>
          <cell r="AX88">
            <v>230323.81006654084</v>
          </cell>
          <cell r="AY88">
            <v>69857948.712642074</v>
          </cell>
          <cell r="AZ88">
            <v>38525.01</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t="str">
            <v/>
          </cell>
          <cell r="D89">
            <v>0</v>
          </cell>
          <cell r="E89">
            <v>0.14948769496991879</v>
          </cell>
          <cell r="F89">
            <v>9.3950050132514471E-4</v>
          </cell>
          <cell r="G89">
            <v>1.8050128207941431E-3</v>
          </cell>
          <cell r="H89">
            <v>2.3651005197755882E-5</v>
          </cell>
          <cell r="I89">
            <v>4.5592667956144119E-4</v>
          </cell>
          <cell r="J89">
            <v>9.8810442411935017E-4</v>
          </cell>
          <cell r="K89">
            <v>1.1189774655463979E-5</v>
          </cell>
          <cell r="L89">
            <v>1.4978718078312859E-4</v>
          </cell>
          <cell r="M89">
            <v>1.0888239470526904E-3</v>
          </cell>
          <cell r="N89">
            <v>1.067144628795602E-2</v>
          </cell>
          <cell r="O89">
            <v>3.9958368144482177E-2</v>
          </cell>
          <cell r="P89">
            <v>1.0712735206518463E-4</v>
          </cell>
          <cell r="Q89">
            <v>4.4829572089325045E-2</v>
          </cell>
          <cell r="R89">
            <v>6.3418918867961084E-4</v>
          </cell>
          <cell r="S89">
            <v>0</v>
          </cell>
          <cell r="T89">
            <v>0</v>
          </cell>
          <cell r="U89">
            <v>0</v>
          </cell>
          <cell r="V89">
            <v>4.5243301921704984E-5</v>
          </cell>
          <cell r="W89">
            <v>-1.3401619961599017E-6</v>
          </cell>
          <cell r="X89">
            <v>3.5839197907000216E-6</v>
          </cell>
          <cell r="Y89">
            <v>1.6274457413350517E-3</v>
          </cell>
          <cell r="Z89">
            <v>2.659574146986597E-5</v>
          </cell>
          <cell r="AA89">
            <v>6.8954597259394195E-5</v>
          </cell>
          <cell r="AB89">
            <v>4.7926122624179484E-3</v>
          </cell>
          <cell r="AC89">
            <v>0.59795077987967515</v>
          </cell>
          <cell r="AD89">
            <v>3.7580020053005789E-3</v>
          </cell>
          <cell r="AE89">
            <v>7.2200512831765724E-3</v>
          </cell>
          <cell r="AF89">
            <v>5.1354781804063181E-3</v>
          </cell>
          <cell r="AG89">
            <v>6.6818768962697882E-3</v>
          </cell>
          <cell r="AH89">
            <v>-2.1827814792735868E-5</v>
          </cell>
          <cell r="AI89">
            <v>4.2733611746066285E-3</v>
          </cell>
          <cell r="AJ89">
            <v>7.7347078618155421E-3</v>
          </cell>
          <cell r="AK89">
            <v>6.1964547558698204E-5</v>
          </cell>
          <cell r="AL89">
            <v>1.5578149185586393E-3</v>
          </cell>
          <cell r="AM89">
            <v>4.5322831108812918E-3</v>
          </cell>
          <cell r="AN89">
            <v>9.1559040830291871E-3</v>
          </cell>
          <cell r="AO89">
            <v>1.03829722265529E-4</v>
          </cell>
          <cell r="AP89">
            <v>3.8722715131790015E-3</v>
          </cell>
          <cell r="AQ89">
            <v>-8.956377262390885E-7</v>
          </cell>
          <cell r="AR89">
            <v>-3.646133381504201E-6</v>
          </cell>
          <cell r="AS89">
            <v>1.5394150619779974E-2</v>
          </cell>
          <cell r="AT89">
            <v>1.3672738248796196E-2</v>
          </cell>
          <cell r="AU89">
            <v>8.1050445969599195E-3</v>
          </cell>
          <cell r="AV89">
            <v>4.1131749100141802E-3</v>
          </cell>
          <cell r="AW89">
            <v>3.161065068188598E-4</v>
          </cell>
          <cell r="AX89">
            <v>1.5986227029199219E-4</v>
          </cell>
          <cell r="AY89">
            <v>4.848673819662052E-2</v>
          </cell>
          <cell r="AZ89">
            <v>2.6739291781611496E-5</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t="str">
            <v/>
          </cell>
        </row>
        <row r="91">
          <cell r="A91" t="str">
            <v>TP.T</v>
          </cell>
          <cell r="B91" t="str">
            <v>Total Transmission Plant</v>
          </cell>
          <cell r="C91">
            <v>510541316</v>
          </cell>
          <cell r="D91">
            <v>0</v>
          </cell>
          <cell r="E91">
            <v>0</v>
          </cell>
          <cell r="F91">
            <v>34951619.200000003</v>
          </cell>
          <cell r="G91">
            <v>67156644</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139806476.80000001</v>
          </cell>
          <cell r="AE91">
            <v>268626576</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D92">
            <v>0</v>
          </cell>
          <cell r="E92">
            <v>0</v>
          </cell>
          <cell r="F92">
            <v>6.8459923035886092E-2</v>
          </cell>
          <cell r="G92">
            <v>0.13154007696411391</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0.27383969214354437</v>
          </cell>
          <cell r="AE92">
            <v>0.52616030785645562</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refreshError="1"/>
      <sheetData sheetId="1" refreshError="1"/>
      <sheetData sheetId="2" refreshError="1"/>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refreshError="1"/>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375498985</v>
          </cell>
        </row>
      </sheetData>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QTD"/>
      <sheetName val="YTD"/>
      <sheetName val="YTD Detail"/>
      <sheetName val="12ME"/>
      <sheetName val="12ME Detail"/>
    </sheetNames>
    <sheetDataSet>
      <sheetData sheetId="0">
        <row r="11">
          <cell r="B11">
            <v>44233239.039999999</v>
          </cell>
          <cell r="D11">
            <v>42263600</v>
          </cell>
        </row>
        <row r="32">
          <cell r="B32">
            <v>3725069</v>
          </cell>
          <cell r="D32">
            <v>3467692</v>
          </cell>
        </row>
      </sheetData>
      <sheetData sheetId="1"/>
      <sheetData sheetId="2"/>
      <sheetData sheetId="3"/>
      <sheetData sheetId="4"/>
      <sheetData sheetId="5"/>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efreshError="1">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4">
          <cell r="N14">
            <v>1</v>
          </cell>
        </row>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0">
          <cell r="F120" t="str">
            <v>BaseCase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2006-07"/>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2006"/>
      <sheetName val="05 GRC JMR__ Peak Capacity"/>
      <sheetName val="Sheet1"/>
      <sheetName val="Frcst vs Actual MWh"/>
      <sheetName val="chg in 04"/>
      <sheetName val="2008 Extreme Peaks - 091803"/>
      <sheetName val="Peaks-New"/>
      <sheetName val="2008 Extreme Peaks - 071503"/>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1" refreshError="1"/>
      <sheetData sheetId="22" refreshError="1"/>
      <sheetData sheetId="23" refreshError="1"/>
      <sheetData sheetId="24" refreshError="1"/>
      <sheetData sheetId="25" refreshError="1"/>
      <sheetData sheetId="26"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Lost Factor"/>
      <sheetName val="Sch120Rsbl"/>
      <sheetName val="Sch_120"/>
      <sheetName val="Sch95Rsbl"/>
      <sheetName val="Bs Unbl Rt"/>
      <sheetName val="GPI (2)"/>
      <sheetName val="GPI"/>
      <sheetName val="Pended"/>
      <sheetName val="Target KWHs"/>
      <sheetName val="KWH Rsbl"/>
      <sheetName val="Billing Loss"/>
      <sheetName val="Sch_194"/>
      <sheetName val="Historical"/>
      <sheetName val="Sch194KWHs"/>
      <sheetName val="RateInc"/>
      <sheetName val="2-03 Rd Schd"/>
      <sheetName val="Page 1"/>
      <sheetName val="UnbDays"/>
      <sheetName val="Sch94Read"/>
      <sheetName val="Sch94Read0408"/>
      <sheetName val="Sch194 Rlfwd"/>
      <sheetName val="Sch_194Rsbl"/>
      <sheetName val="Sch_132"/>
      <sheetName val="Sch132Rsbl"/>
      <sheetName val="Sch132Read"/>
      <sheetName val="Unbilled Revenue"/>
      <sheetName val="Billed KWHs"/>
      <sheetName val="APUA"/>
      <sheetName val="UnbLowIncJE"/>
      <sheetName val="Sch120Read"/>
      <sheetName val="UnbLowInc Rsbl"/>
      <sheetName val="Unbilled Days elec"/>
      <sheetName val="JE #s"/>
      <sheetName val="INPUT TAB 2005"/>
      <sheetName val="INPUT TAB 2006"/>
      <sheetName val="INPUT TAB 2007"/>
      <sheetName val="INPUT TAB 2008"/>
    </sheetNames>
    <sheetDataSet>
      <sheetData sheetId="0" refreshError="1"/>
      <sheetData sheetId="1" refreshError="1"/>
      <sheetData sheetId="2"/>
      <sheetData sheetId="3" refreshError="1"/>
      <sheetData sheetId="4" refreshError="1"/>
      <sheetData sheetId="5" refreshError="1"/>
      <sheetData sheetId="6" refreshError="1"/>
      <sheetData sheetId="7">
        <row r="21">
          <cell r="I21">
            <v>2968420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31">
          <cell r="M31">
            <v>-9.1350000000000008E-3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row r="5">
          <cell r="D5" t="str">
            <v>JAN</v>
          </cell>
          <cell r="E5" t="str">
            <v>FEB</v>
          </cell>
          <cell r="F5" t="str">
            <v>MAR</v>
          </cell>
          <cell r="G5" t="str">
            <v>APR</v>
          </cell>
          <cell r="H5" t="str">
            <v>MAY</v>
          </cell>
          <cell r="I5" t="str">
            <v>JUN</v>
          </cell>
          <cell r="J5" t="str">
            <v>JUL</v>
          </cell>
          <cell r="K5" t="str">
            <v>AUG</v>
          </cell>
          <cell r="L5" t="str">
            <v>SEP</v>
          </cell>
          <cell r="M5" t="str">
            <v>OCT</v>
          </cell>
          <cell r="N5" t="str">
            <v>NOV</v>
          </cell>
          <cell r="O5" t="str">
            <v>DEC</v>
          </cell>
        </row>
        <row r="9">
          <cell r="D9">
            <v>730168.91075395152</v>
          </cell>
          <cell r="E9">
            <v>679008.12546645221</v>
          </cell>
          <cell r="F9">
            <v>730210.35422799038</v>
          </cell>
          <cell r="G9">
            <v>711900</v>
          </cell>
          <cell r="H9">
            <v>439100</v>
          </cell>
          <cell r="I9">
            <v>565300</v>
          </cell>
          <cell r="J9">
            <v>742700</v>
          </cell>
          <cell r="K9">
            <v>743600</v>
          </cell>
          <cell r="L9">
            <v>727500</v>
          </cell>
          <cell r="M9">
            <v>733700</v>
          </cell>
          <cell r="N9">
            <v>670200</v>
          </cell>
          <cell r="O9">
            <v>659900</v>
          </cell>
        </row>
        <row r="71">
          <cell r="D71">
            <v>0</v>
          </cell>
          <cell r="E71">
            <v>0</v>
          </cell>
          <cell r="F71">
            <v>170000</v>
          </cell>
          <cell r="G71">
            <v>340000</v>
          </cell>
          <cell r="H71">
            <v>320000</v>
          </cell>
          <cell r="I71">
            <v>40000</v>
          </cell>
          <cell r="J71">
            <v>140000</v>
          </cell>
          <cell r="K71">
            <v>55000</v>
          </cell>
          <cell r="L71">
            <v>105000</v>
          </cell>
          <cell r="M71">
            <v>120000</v>
          </cell>
          <cell r="N71">
            <v>110000</v>
          </cell>
          <cell r="O71">
            <v>100000</v>
          </cell>
        </row>
        <row r="72">
          <cell r="D72">
            <v>57600</v>
          </cell>
          <cell r="E72">
            <v>43200</v>
          </cell>
          <cell r="F72">
            <v>4800</v>
          </cell>
          <cell r="G72">
            <v>0</v>
          </cell>
          <cell r="H72">
            <v>0</v>
          </cell>
          <cell r="I72">
            <v>0</v>
          </cell>
          <cell r="J72">
            <v>0</v>
          </cell>
          <cell r="K72">
            <v>0</v>
          </cell>
          <cell r="L72">
            <v>0</v>
          </cell>
          <cell r="M72">
            <v>2400</v>
          </cell>
          <cell r="N72">
            <v>0</v>
          </cell>
          <cell r="O72">
            <v>0</v>
          </cell>
        </row>
      </sheetData>
      <sheetData sheetId="11"/>
      <sheetData sheetId="12"/>
      <sheetData sheetId="13"/>
      <sheetData sheetId="14"/>
      <sheetData sheetId="15"/>
      <sheetData sheetId="16"/>
      <sheetData sheetId="17"/>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 val="Sheet1"/>
    </sheetNames>
    <sheetDataSet>
      <sheetData sheetId="0"/>
      <sheetData sheetId="1" refreshError="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row r="13">
          <cell r="B13">
            <v>442274679.98000002</v>
          </cell>
          <cell r="D13">
            <v>456053669.91000003</v>
          </cell>
        </row>
        <row r="36">
          <cell r="B36">
            <v>30680704.5</v>
          </cell>
          <cell r="D36">
            <v>28211360.780000001</v>
          </cell>
        </row>
      </sheetData>
      <sheetData sheetId="5" refreshError="1"/>
      <sheetData sheetId="6" refreshError="1"/>
      <sheetData sheetId="7"/>
      <sheetData sheetId="8" refreshError="1"/>
      <sheetData sheetId="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Sch 47 Unscheduled KWH"/>
      <sheetName val="CA CARE"/>
      <sheetName val="RAC Deferral"/>
      <sheetName val="Property Sales"/>
      <sheetName val="MEHC CIC Reg Asset"/>
      <sheetName val="Grid West Reg Asset"/>
      <sheetName val="2010 Protocol"/>
      <sheetName val="OSIP"/>
      <sheetName val="WA SBC"/>
      <sheetName val="CA Public Purpose"/>
      <sheetName val="CA CSI"/>
      <sheetName val="UT SI"/>
      <sheetName val="DSM Surcharge Inputs"/>
      <sheetName val="DSM Surcharge Codes"/>
      <sheetName val="Utah DSM"/>
      <sheetName val="Idaho DSM"/>
      <sheetName val="Wyoming DSM"/>
      <sheetName val="Module2"/>
      <sheetName val="Wyoming DSM (Offset Credit)"/>
      <sheetName val="Prorations&gt;&gt;&gt;"/>
      <sheetName val="Prorate 01-12 - Supply"/>
      <sheetName val="Prorate 01-12"/>
      <sheetName val="Prorate 02-12"/>
      <sheetName val="Prorate 03-12"/>
      <sheetName val="Prorate 05-12"/>
      <sheetName val="Prorate 06-12"/>
      <sheetName val="Prorate 07-12"/>
      <sheetName val="WA Prorate 07-12"/>
      <sheetName val="WA Prorate 08-12"/>
      <sheetName val="WA Prorate 09-12"/>
      <sheetName val="Prorate 11-12"/>
      <sheetName val="Prorate 12-12 "/>
      <sheetName val="Prorate 05-11"/>
      <sheetName val="Prorate 06-11"/>
      <sheetName val="Prorate 07-11"/>
      <sheetName val="WA Prorate 07-11"/>
      <sheetName val="SCRInput"/>
      <sheetName val="0103 Proration (191)"/>
      <sheetName val="CA Pub Purp"/>
      <sheetName val="Reasonableness"/>
    </sheetNames>
    <sheetDataSet>
      <sheetData sheetId="0" refreshError="1"/>
      <sheetData sheetId="1" refreshError="1"/>
      <sheetData sheetId="2" refreshError="1">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v>4</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v>4</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v>4</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v>4</v>
          </cell>
        </row>
        <row r="125">
          <cell r="A125">
            <v>21647</v>
          </cell>
          <cell r="B125" t="str">
            <v>01SEAFLX25 - 01GNSV0025</v>
          </cell>
          <cell r="C125">
            <v>25</v>
          </cell>
        </row>
        <row r="126">
          <cell r="A126">
            <v>21648</v>
          </cell>
          <cell r="B126" t="str">
            <v>01HABIT004 - 01RESD0004</v>
          </cell>
          <cell r="C126">
            <v>4</v>
          </cell>
        </row>
        <row r="127">
          <cell r="A127">
            <v>21649</v>
          </cell>
          <cell r="B127" t="str">
            <v>01RENEW004 - 01RESD0004</v>
          </cell>
          <cell r="C127">
            <v>4</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v>4</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v>4</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v>4</v>
          </cell>
        </row>
        <row r="255">
          <cell r="A255">
            <v>21972</v>
          </cell>
          <cell r="B255" t="str">
            <v>01COST004T-RES TOU ENERGY SUPPLY SVC</v>
          </cell>
          <cell r="C255">
            <v>4</v>
          </cell>
        </row>
        <row r="256">
          <cell r="A256">
            <v>21968</v>
          </cell>
          <cell r="B256" t="str">
            <v>01LNX00314 - LINE EXT 60% GUARANTEE</v>
          </cell>
          <cell r="C256" t="str">
            <v>AGA</v>
          </cell>
        </row>
        <row r="257">
          <cell r="A257">
            <v>21978</v>
          </cell>
          <cell r="B257" t="str">
            <v>01VIR04136-OR RES VOLUME INCENTIVE</v>
          </cell>
          <cell r="C257">
            <v>4</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 val="IPOA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1">
          <cell r="B11">
            <v>11862537</v>
          </cell>
        </row>
      </sheetData>
      <sheetData sheetId="28"/>
      <sheetData sheetId="29"/>
      <sheetData sheetId="30"/>
      <sheetData sheetId="3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Reasonable Test w HDD"/>
      <sheetName val="Billed Therms Trueup"/>
      <sheetName val="Degree Days Trueup"/>
      <sheetName val="Prior Month Summary"/>
    </sheetNames>
    <sheetDataSet>
      <sheetData sheetId="0" refreshError="1"/>
      <sheetData sheetId="1" refreshError="1"/>
      <sheetData sheetId="2"/>
      <sheetData sheetId="3"/>
      <sheetData sheetId="4">
        <row r="8">
          <cell r="A8" t="str">
            <v>CL/RT</v>
          </cell>
          <cell r="B8" t="str">
            <v>ID #</v>
          </cell>
          <cell r="C8" t="str">
            <v>NAME</v>
          </cell>
        </row>
        <row r="9">
          <cell r="A9">
            <v>7099</v>
          </cell>
          <cell r="B9">
            <v>92</v>
          </cell>
          <cell r="C9" t="str">
            <v>BOEING - FREDRICKSON</v>
          </cell>
          <cell r="D9">
            <v>0</v>
          </cell>
          <cell r="E9">
            <v>215390.34099999999</v>
          </cell>
        </row>
        <row r="10">
          <cell r="A10">
            <v>7099</v>
          </cell>
          <cell r="B10">
            <v>99</v>
          </cell>
          <cell r="C10" t="str">
            <v>BOEING SOUTH SEATTLE</v>
          </cell>
          <cell r="D10">
            <v>68200</v>
          </cell>
          <cell r="E10">
            <v>548981.96499999997</v>
          </cell>
        </row>
        <row r="11">
          <cell r="A11">
            <v>7099</v>
          </cell>
          <cell r="B11">
            <v>103</v>
          </cell>
          <cell r="C11" t="str">
            <v>BOEING NORTH SEATTLE</v>
          </cell>
          <cell r="D11">
            <v>599344.52800000005</v>
          </cell>
          <cell r="E11">
            <v>139554.92199999999</v>
          </cell>
        </row>
        <row r="12">
          <cell r="A12">
            <v>7099</v>
          </cell>
          <cell r="B12">
            <v>109</v>
          </cell>
          <cell r="C12" t="str">
            <v>BOEING AUBURN</v>
          </cell>
          <cell r="D12">
            <v>217000</v>
          </cell>
          <cell r="E12">
            <v>193375.07</v>
          </cell>
        </row>
        <row r="13">
          <cell r="A13">
            <v>7099</v>
          </cell>
          <cell r="B13">
            <v>111</v>
          </cell>
          <cell r="C13" t="str">
            <v>GRAYMONT WESTERN</v>
          </cell>
          <cell r="D13">
            <v>0</v>
          </cell>
          <cell r="E13">
            <v>379.47800000000001</v>
          </cell>
        </row>
        <row r="14">
          <cell r="A14" t="str">
            <v>3085T</v>
          </cell>
          <cell r="B14">
            <v>202</v>
          </cell>
          <cell r="C14" t="str">
            <v>CLEAN ENERGY</v>
          </cell>
          <cell r="D14">
            <v>8204.8340000000007</v>
          </cell>
          <cell r="E14">
            <v>0</v>
          </cell>
        </row>
        <row r="15">
          <cell r="A15" t="str">
            <v>3085T</v>
          </cell>
          <cell r="B15">
            <v>12</v>
          </cell>
          <cell r="C15" t="str">
            <v>ALSCO AMERICAN LINEN</v>
          </cell>
          <cell r="D15">
            <v>4725</v>
          </cell>
          <cell r="E15">
            <v>10985.45</v>
          </cell>
        </row>
        <row r="16">
          <cell r="A16" t="str">
            <v>3085T</v>
          </cell>
          <cell r="B16">
            <v>22</v>
          </cell>
          <cell r="C16" t="str">
            <v>SAFEWAY DISTRIBUTION</v>
          </cell>
          <cell r="D16">
            <v>13795</v>
          </cell>
          <cell r="E16">
            <v>31171.79</v>
          </cell>
        </row>
        <row r="17">
          <cell r="A17" t="str">
            <v>3085T</v>
          </cell>
          <cell r="B17">
            <v>32</v>
          </cell>
          <cell r="C17" t="str">
            <v>FRANCISCAN HEALTH SYSTEM</v>
          </cell>
          <cell r="D17">
            <v>9486</v>
          </cell>
          <cell r="E17">
            <v>29839.97</v>
          </cell>
        </row>
        <row r="18">
          <cell r="A18" t="str">
            <v>3085T</v>
          </cell>
          <cell r="B18">
            <v>35</v>
          </cell>
          <cell r="C18" t="str">
            <v>MULTICARE ALLENMORE HOSPITAL</v>
          </cell>
          <cell r="D18">
            <v>775</v>
          </cell>
          <cell r="E18">
            <v>14635.450999999999</v>
          </cell>
        </row>
        <row r="19">
          <cell r="A19" t="str">
            <v>3085T</v>
          </cell>
          <cell r="B19">
            <v>46</v>
          </cell>
          <cell r="C19" t="str">
            <v>STOCKPOT FOODS</v>
          </cell>
          <cell r="D19">
            <v>44386.841999999997</v>
          </cell>
          <cell r="E19">
            <v>0</v>
          </cell>
        </row>
        <row r="20">
          <cell r="A20" t="str">
            <v>3085T</v>
          </cell>
          <cell r="B20">
            <v>54</v>
          </cell>
          <cell r="C20" t="str">
            <v>SWEDISH MEDICAL CENTER</v>
          </cell>
          <cell r="D20">
            <v>4774</v>
          </cell>
          <cell r="E20">
            <v>12358.472</v>
          </cell>
        </row>
        <row r="21">
          <cell r="A21" t="str">
            <v>3085T</v>
          </cell>
          <cell r="B21">
            <v>70</v>
          </cell>
          <cell r="C21" t="str">
            <v>HEALTHCARE LAUNDRY</v>
          </cell>
          <cell r="D21">
            <v>19036.984</v>
          </cell>
          <cell r="E21">
            <v>10796.455</v>
          </cell>
        </row>
        <row r="22">
          <cell r="A22" t="str">
            <v>3085T</v>
          </cell>
          <cell r="B22">
            <v>137</v>
          </cell>
          <cell r="C22" t="str">
            <v>CINTAS</v>
          </cell>
          <cell r="D22">
            <v>18637.853999999999</v>
          </cell>
          <cell r="E22">
            <v>2742.6179999999999</v>
          </cell>
        </row>
        <row r="23">
          <cell r="A23" t="str">
            <v>3085T</v>
          </cell>
          <cell r="B23">
            <v>142</v>
          </cell>
          <cell r="C23" t="str">
            <v>CHILDREN'S HOSPITAL</v>
          </cell>
          <cell r="D23">
            <v>3565</v>
          </cell>
          <cell r="E23">
            <v>98632.036999999997</v>
          </cell>
        </row>
        <row r="24">
          <cell r="A24" t="str">
            <v>3085T</v>
          </cell>
          <cell r="B24">
            <v>205</v>
          </cell>
          <cell r="C24" t="str">
            <v>CARDINAL TG</v>
          </cell>
          <cell r="D24">
            <v>0</v>
          </cell>
          <cell r="E24">
            <v>98798.926000000007</v>
          </cell>
        </row>
        <row r="25">
          <cell r="A25" t="str">
            <v>3085T</v>
          </cell>
          <cell r="B25">
            <v>232</v>
          </cell>
          <cell r="C25" t="str">
            <v>WASTE MANAGEMENT</v>
          </cell>
          <cell r="D25">
            <v>0</v>
          </cell>
          <cell r="E25">
            <v>127416.982</v>
          </cell>
        </row>
        <row r="26">
          <cell r="A26" t="str">
            <v>3085T</v>
          </cell>
          <cell r="B26">
            <v>233</v>
          </cell>
          <cell r="C26" t="str">
            <v>CLEAN SCAPES</v>
          </cell>
          <cell r="D26">
            <v>69964.831999999995</v>
          </cell>
          <cell r="E26">
            <v>0</v>
          </cell>
        </row>
        <row r="27">
          <cell r="A27" t="str">
            <v>3085T</v>
          </cell>
          <cell r="B27">
            <v>241</v>
          </cell>
          <cell r="C27" t="str">
            <v>LAKESIDE INDUSTRIES - CENTRALIA</v>
          </cell>
          <cell r="D27">
            <v>5147.6809999999996</v>
          </cell>
          <cell r="E27">
            <v>59174.154000000002</v>
          </cell>
        </row>
        <row r="28">
          <cell r="A28" t="str">
            <v>3085T</v>
          </cell>
          <cell r="B28">
            <v>263</v>
          </cell>
          <cell r="C28" t="str">
            <v>FIRCREST SCHOOL</v>
          </cell>
          <cell r="D28">
            <v>43400</v>
          </cell>
          <cell r="E28">
            <v>16205.143</v>
          </cell>
        </row>
        <row r="29">
          <cell r="A29" t="str">
            <v>3085T</v>
          </cell>
          <cell r="B29">
            <v>288</v>
          </cell>
          <cell r="C29" t="str">
            <v>CLEAN ENERGY</v>
          </cell>
          <cell r="D29">
            <v>109810.27</v>
          </cell>
          <cell r="E29">
            <v>75902.153999999995</v>
          </cell>
        </row>
        <row r="30">
          <cell r="A30" t="str">
            <v>3085T</v>
          </cell>
          <cell r="B30">
            <v>318</v>
          </cell>
          <cell r="C30" t="str">
            <v>GOOD SAMARITAN HOSPITAL</v>
          </cell>
          <cell r="D30">
            <v>899</v>
          </cell>
          <cell r="E30">
            <v>67882.543000000005</v>
          </cell>
        </row>
        <row r="31">
          <cell r="A31" t="str">
            <v>3085T</v>
          </cell>
          <cell r="B31">
            <v>328</v>
          </cell>
          <cell r="C31" t="str">
            <v>GROUP HEALTH SEATTLE</v>
          </cell>
          <cell r="D31">
            <v>1891</v>
          </cell>
          <cell r="E31">
            <v>41197.951999999997</v>
          </cell>
        </row>
        <row r="32">
          <cell r="A32" t="str">
            <v>3085T</v>
          </cell>
          <cell r="B32">
            <v>359</v>
          </cell>
          <cell r="C32" t="str">
            <v>HOSPITAL CENTRAL SERVICES</v>
          </cell>
          <cell r="D32">
            <v>36822.097000000002</v>
          </cell>
          <cell r="E32">
            <v>16988.741000000002</v>
          </cell>
        </row>
        <row r="33">
          <cell r="A33" t="str">
            <v>3085T</v>
          </cell>
          <cell r="B33">
            <v>624</v>
          </cell>
          <cell r="C33" t="str">
            <v>OVERLAKE HOSPITAL</v>
          </cell>
          <cell r="D33">
            <v>1085</v>
          </cell>
          <cell r="E33">
            <v>56460.298000000003</v>
          </cell>
        </row>
        <row r="34">
          <cell r="A34" t="str">
            <v>3085T</v>
          </cell>
          <cell r="B34">
            <v>626</v>
          </cell>
          <cell r="C34" t="str">
            <v>OSTROMS MUSHROOMS</v>
          </cell>
          <cell r="D34">
            <v>0</v>
          </cell>
          <cell r="E34">
            <v>35317.290999999997</v>
          </cell>
        </row>
        <row r="35">
          <cell r="A35" t="str">
            <v>3085T</v>
          </cell>
          <cell r="B35">
            <v>656</v>
          </cell>
          <cell r="C35" t="str">
            <v>ST JOSEPHS HOSP.</v>
          </cell>
          <cell r="D35">
            <v>62</v>
          </cell>
          <cell r="E35">
            <v>70063.906000000003</v>
          </cell>
        </row>
        <row r="36">
          <cell r="A36" t="str">
            <v>3085T</v>
          </cell>
          <cell r="B36">
            <v>665</v>
          </cell>
          <cell r="C36" t="str">
            <v>SWEDISH HEALTH SERV</v>
          </cell>
          <cell r="D36">
            <v>2790</v>
          </cell>
          <cell r="E36">
            <v>48082.89</v>
          </cell>
        </row>
        <row r="37">
          <cell r="A37" t="str">
            <v>3085T</v>
          </cell>
          <cell r="B37">
            <v>706</v>
          </cell>
          <cell r="C37" t="str">
            <v>ARAMARK EVERETT</v>
          </cell>
          <cell r="D37">
            <v>21817.460999999999</v>
          </cell>
          <cell r="E37">
            <v>0</v>
          </cell>
        </row>
        <row r="38">
          <cell r="A38" t="str">
            <v>3085T</v>
          </cell>
          <cell r="B38">
            <v>758</v>
          </cell>
          <cell r="C38" t="str">
            <v>STEVENS HEALTHCARE</v>
          </cell>
          <cell r="D38">
            <v>0</v>
          </cell>
          <cell r="E38">
            <v>31309.682000000001</v>
          </cell>
        </row>
        <row r="39">
          <cell r="A39" t="str">
            <v>3085T</v>
          </cell>
          <cell r="B39">
            <v>800</v>
          </cell>
          <cell r="C39" t="str">
            <v>SERVICE LINEN SUPPLY</v>
          </cell>
          <cell r="D39">
            <v>13586.248</v>
          </cell>
          <cell r="E39">
            <v>12812.539000000001</v>
          </cell>
        </row>
        <row r="40">
          <cell r="A40" t="str">
            <v>3085T</v>
          </cell>
          <cell r="B40">
            <v>810</v>
          </cell>
          <cell r="C40" t="str">
            <v>ST. FRANCIS HOSPITAL</v>
          </cell>
          <cell r="D40">
            <v>2325</v>
          </cell>
          <cell r="E40">
            <v>14255.228999999999</v>
          </cell>
        </row>
        <row r="41">
          <cell r="A41" t="str">
            <v>3085T</v>
          </cell>
          <cell r="B41">
            <v>865</v>
          </cell>
          <cell r="C41" t="str">
            <v>SUPERIOR LINEN</v>
          </cell>
          <cell r="D41">
            <v>21084.149000000001</v>
          </cell>
          <cell r="E41">
            <v>27.268000000000001</v>
          </cell>
        </row>
        <row r="42">
          <cell r="A42" t="str">
            <v>3085T</v>
          </cell>
          <cell r="B42">
            <v>881</v>
          </cell>
          <cell r="C42" t="str">
            <v>TACOMA GENERAL HOSPITAL</v>
          </cell>
          <cell r="D42">
            <v>62</v>
          </cell>
          <cell r="E42">
            <v>79669.661999999997</v>
          </cell>
        </row>
        <row r="43">
          <cell r="A43" t="str">
            <v>3085T</v>
          </cell>
          <cell r="B43">
            <v>890</v>
          </cell>
          <cell r="C43" t="str">
            <v>DOUBLETREE HOTEL</v>
          </cell>
          <cell r="D43">
            <v>41304.158000000003</v>
          </cell>
          <cell r="E43">
            <v>0</v>
          </cell>
        </row>
        <row r="44">
          <cell r="A44" t="str">
            <v>3085T</v>
          </cell>
          <cell r="B44">
            <v>905</v>
          </cell>
          <cell r="C44" t="str">
            <v>VALLEY MEDICAL</v>
          </cell>
          <cell r="D44">
            <v>7440</v>
          </cell>
          <cell r="E44">
            <v>57129.245999999999</v>
          </cell>
        </row>
        <row r="45">
          <cell r="A45" t="str">
            <v>3085T</v>
          </cell>
          <cell r="B45">
            <v>911</v>
          </cell>
          <cell r="C45" t="str">
            <v>VETERAN'S HOSPITAL</v>
          </cell>
          <cell r="D45">
            <v>0</v>
          </cell>
          <cell r="E45">
            <v>89428.481</v>
          </cell>
        </row>
        <row r="46">
          <cell r="A46" t="str">
            <v>3085T</v>
          </cell>
          <cell r="B46">
            <v>2485</v>
          </cell>
          <cell r="C46" t="str">
            <v>CAPITAL MEDICAL CENTER</v>
          </cell>
          <cell r="D46">
            <v>2635</v>
          </cell>
          <cell r="E46">
            <v>16031.608</v>
          </cell>
        </row>
        <row r="47">
          <cell r="A47" t="str">
            <v>3085T</v>
          </cell>
          <cell r="B47">
            <v>2647</v>
          </cell>
          <cell r="C47" t="str">
            <v>ST CLAIRE HOSPITAL</v>
          </cell>
          <cell r="D47">
            <v>620</v>
          </cell>
          <cell r="E47">
            <v>14788.306</v>
          </cell>
        </row>
        <row r="48">
          <cell r="A48" t="str">
            <v>3087T</v>
          </cell>
          <cell r="B48">
            <v>677</v>
          </cell>
          <cell r="C48" t="str">
            <v>PIERCE TRANSIT</v>
          </cell>
          <cell r="D48">
            <v>0</v>
          </cell>
          <cell r="E48">
            <v>0</v>
          </cell>
        </row>
        <row r="49">
          <cell r="A49" t="str">
            <v>3087T</v>
          </cell>
          <cell r="B49">
            <v>782</v>
          </cell>
          <cell r="C49" t="str">
            <v>SEATTLE STEAM</v>
          </cell>
          <cell r="D49">
            <v>62</v>
          </cell>
          <cell r="E49">
            <v>764210.05500000005</v>
          </cell>
        </row>
        <row r="50">
          <cell r="A50" t="str">
            <v>3241T</v>
          </cell>
          <cell r="B50">
            <v>251</v>
          </cell>
          <cell r="C50" t="str">
            <v>CLEAN ENERGY</v>
          </cell>
          <cell r="D50">
            <v>19902.919000000002</v>
          </cell>
          <cell r="E50">
            <v>0</v>
          </cell>
        </row>
        <row r="51">
          <cell r="A51" t="str">
            <v>3241T</v>
          </cell>
          <cell r="B51">
            <v>253</v>
          </cell>
          <cell r="C51" t="str">
            <v>DARDEN - TACOMA</v>
          </cell>
          <cell r="D51">
            <v>3115.777</v>
          </cell>
          <cell r="E51">
            <v>0</v>
          </cell>
        </row>
        <row r="52">
          <cell r="A52" t="str">
            <v>3241T</v>
          </cell>
          <cell r="B52">
            <v>254</v>
          </cell>
          <cell r="C52" t="str">
            <v>DARDEN - FEDERAL WAY</v>
          </cell>
          <cell r="D52">
            <v>2159.3580000000002</v>
          </cell>
          <cell r="E52">
            <v>0</v>
          </cell>
        </row>
        <row r="53">
          <cell r="A53" t="str">
            <v>3241T</v>
          </cell>
          <cell r="B53">
            <v>255</v>
          </cell>
          <cell r="C53" t="str">
            <v>DARDEN - LYNWOOD</v>
          </cell>
          <cell r="D53">
            <v>2530.9989999999998</v>
          </cell>
          <cell r="E53">
            <v>0</v>
          </cell>
        </row>
        <row r="54">
          <cell r="A54" t="str">
            <v>3241T</v>
          </cell>
          <cell r="B54">
            <v>256</v>
          </cell>
          <cell r="C54" t="str">
            <v>DARDEN - LYNWOOD</v>
          </cell>
          <cell r="D54">
            <v>3785.5250000000001</v>
          </cell>
          <cell r="E54">
            <v>0</v>
          </cell>
        </row>
        <row r="55">
          <cell r="A55" t="str">
            <v>3241T</v>
          </cell>
          <cell r="B55">
            <v>257</v>
          </cell>
          <cell r="C55" t="str">
            <v>DARDEN - KIRKLAND</v>
          </cell>
          <cell r="D55">
            <v>3940.9360000000001</v>
          </cell>
          <cell r="E55">
            <v>0</v>
          </cell>
        </row>
        <row r="56">
          <cell r="A56" t="str">
            <v>3241T</v>
          </cell>
          <cell r="B56">
            <v>316</v>
          </cell>
          <cell r="C56" t="str">
            <v>DARDEN - OLYMPIA</v>
          </cell>
          <cell r="D56">
            <v>3907.297</v>
          </cell>
          <cell r="E56">
            <v>0</v>
          </cell>
        </row>
        <row r="57">
          <cell r="A57" t="str">
            <v>3241T</v>
          </cell>
          <cell r="B57">
            <v>319</v>
          </cell>
          <cell r="C57" t="str">
            <v>DARDEN - PUYALLUP</v>
          </cell>
          <cell r="D57">
            <v>4258.4040000000005</v>
          </cell>
          <cell r="E57">
            <v>0</v>
          </cell>
        </row>
        <row r="58">
          <cell r="A58" t="str">
            <v>3241T</v>
          </cell>
          <cell r="B58">
            <v>323</v>
          </cell>
          <cell r="C58" t="str">
            <v>DARDEN - TACOMA</v>
          </cell>
          <cell r="D58">
            <v>3410.7330000000002</v>
          </cell>
          <cell r="E58">
            <v>0</v>
          </cell>
        </row>
        <row r="59">
          <cell r="A59" t="str">
            <v>3241T</v>
          </cell>
          <cell r="B59">
            <v>329</v>
          </cell>
          <cell r="C59" t="str">
            <v>DARDEN - TUKWILA</v>
          </cell>
          <cell r="D59">
            <v>3159.183</v>
          </cell>
          <cell r="E59">
            <v>0</v>
          </cell>
        </row>
        <row r="60">
          <cell r="A60" t="str">
            <v>3241T</v>
          </cell>
          <cell r="B60">
            <v>330</v>
          </cell>
          <cell r="C60" t="str">
            <v>DARDEN - TUKWILA</v>
          </cell>
          <cell r="D60">
            <v>3880.51</v>
          </cell>
          <cell r="E60">
            <v>0</v>
          </cell>
        </row>
        <row r="61">
          <cell r="A61" t="str">
            <v>3241T</v>
          </cell>
          <cell r="B61">
            <v>813</v>
          </cell>
          <cell r="C61" t="str">
            <v>SMITH GARDENS</v>
          </cell>
          <cell r="D61">
            <v>2252.6889999999999</v>
          </cell>
          <cell r="E61">
            <v>0</v>
          </cell>
        </row>
        <row r="62">
          <cell r="A62" t="str">
            <v>3241T</v>
          </cell>
          <cell r="B62">
            <v>1054</v>
          </cell>
          <cell r="C62" t="str">
            <v>TOMLINSON LINENEN</v>
          </cell>
          <cell r="D62">
            <v>34065.279000000002</v>
          </cell>
          <cell r="E62">
            <v>0</v>
          </cell>
        </row>
        <row r="63">
          <cell r="A63" t="str">
            <v>3241T</v>
          </cell>
          <cell r="B63">
            <v>1669</v>
          </cell>
          <cell r="C63" t="str">
            <v>COSTCO - KIRKLAND</v>
          </cell>
          <cell r="D63">
            <v>3099.933</v>
          </cell>
          <cell r="E63">
            <v>0</v>
          </cell>
        </row>
        <row r="64">
          <cell r="A64" t="str">
            <v>3241T</v>
          </cell>
          <cell r="B64">
            <v>2354</v>
          </cell>
          <cell r="C64" t="str">
            <v>COSTCO - COVINGTON</v>
          </cell>
          <cell r="D64">
            <v>2836.09</v>
          </cell>
          <cell r="E64">
            <v>0</v>
          </cell>
        </row>
        <row r="65">
          <cell r="A65" t="str">
            <v>3241T</v>
          </cell>
          <cell r="B65">
            <v>3093</v>
          </cell>
          <cell r="C65" t="str">
            <v>COSTCO - FEDERAL WAY</v>
          </cell>
          <cell r="D65">
            <v>2537.8090000000002</v>
          </cell>
          <cell r="E65">
            <v>0</v>
          </cell>
        </row>
        <row r="66">
          <cell r="A66" t="str">
            <v>3241T</v>
          </cell>
          <cell r="B66">
            <v>3760</v>
          </cell>
          <cell r="C66" t="str">
            <v>COSTCO - TUMWATER</v>
          </cell>
          <cell r="D66">
            <v>3367.6990000000001</v>
          </cell>
          <cell r="E66">
            <v>0</v>
          </cell>
        </row>
        <row r="67">
          <cell r="A67" t="str">
            <v>3241T</v>
          </cell>
          <cell r="B67">
            <v>4039</v>
          </cell>
          <cell r="C67" t="str">
            <v>COSTCO - SHORELINE</v>
          </cell>
          <cell r="D67">
            <v>5462.4350000000004</v>
          </cell>
          <cell r="E67">
            <v>0</v>
          </cell>
        </row>
        <row r="68">
          <cell r="A68" t="str">
            <v>3241T</v>
          </cell>
          <cell r="B68">
            <v>4149</v>
          </cell>
          <cell r="C68" t="str">
            <v>COSTCO - ISSAQUAH</v>
          </cell>
          <cell r="D68">
            <v>3720.6689999999999</v>
          </cell>
          <cell r="E68">
            <v>0</v>
          </cell>
        </row>
        <row r="69">
          <cell r="A69" t="str">
            <v>3241T</v>
          </cell>
          <cell r="B69">
            <v>4435</v>
          </cell>
          <cell r="C69" t="str">
            <v>COSTCO - EVERETT</v>
          </cell>
          <cell r="D69">
            <v>3870.71</v>
          </cell>
          <cell r="E69">
            <v>0</v>
          </cell>
        </row>
        <row r="70">
          <cell r="A70" t="str">
            <v>3241T</v>
          </cell>
          <cell r="B70">
            <v>5413</v>
          </cell>
          <cell r="C70" t="str">
            <v>GM NAMEPLATE</v>
          </cell>
          <cell r="D70">
            <v>4193.2160000000003</v>
          </cell>
          <cell r="E70">
            <v>0</v>
          </cell>
        </row>
        <row r="71">
          <cell r="A71" t="str">
            <v>3241T</v>
          </cell>
          <cell r="B71">
            <v>5596</v>
          </cell>
          <cell r="C71" t="str">
            <v>COSTCO - TACOMA</v>
          </cell>
          <cell r="D71">
            <v>2444.5970000000002</v>
          </cell>
          <cell r="E71">
            <v>0</v>
          </cell>
        </row>
        <row r="72">
          <cell r="A72" t="str">
            <v>3241T</v>
          </cell>
          <cell r="B72">
            <v>5654</v>
          </cell>
          <cell r="C72" t="str">
            <v>CINTAS</v>
          </cell>
          <cell r="D72">
            <v>11622.514999999999</v>
          </cell>
          <cell r="E72">
            <v>0</v>
          </cell>
        </row>
        <row r="73">
          <cell r="A73" t="str">
            <v>3241T</v>
          </cell>
          <cell r="B73">
            <v>5667</v>
          </cell>
          <cell r="C73" t="str">
            <v>MOULDING &amp; MILLWORK</v>
          </cell>
          <cell r="D73">
            <v>3841.6909999999998</v>
          </cell>
          <cell r="E73">
            <v>0</v>
          </cell>
        </row>
        <row r="74">
          <cell r="A74" t="str">
            <v>3241T</v>
          </cell>
          <cell r="B74">
            <v>6752</v>
          </cell>
          <cell r="C74" t="str">
            <v>COSTCO - SEATTLE</v>
          </cell>
          <cell r="D74">
            <v>4590.7830000000004</v>
          </cell>
          <cell r="E74">
            <v>0</v>
          </cell>
        </row>
        <row r="75">
          <cell r="A75" t="str">
            <v>3241T</v>
          </cell>
          <cell r="B75">
            <v>6844</v>
          </cell>
          <cell r="C75" t="str">
            <v>COSTCO - WOODINVILLE</v>
          </cell>
          <cell r="D75">
            <v>2955.7939999999999</v>
          </cell>
          <cell r="E75">
            <v>0</v>
          </cell>
        </row>
        <row r="76">
          <cell r="A76" t="str">
            <v>3241T</v>
          </cell>
          <cell r="B76">
            <v>6869</v>
          </cell>
          <cell r="C76" t="str">
            <v>COSTCO - LACEY</v>
          </cell>
          <cell r="D76">
            <v>2389.42</v>
          </cell>
          <cell r="E76">
            <v>0</v>
          </cell>
        </row>
        <row r="77">
          <cell r="A77" t="str">
            <v>3241T</v>
          </cell>
          <cell r="B77">
            <v>7215</v>
          </cell>
          <cell r="C77" t="str">
            <v>COSTCO - MARYSVILLE</v>
          </cell>
          <cell r="D77">
            <v>2481.0479999999998</v>
          </cell>
          <cell r="E77">
            <v>0</v>
          </cell>
        </row>
        <row r="78">
          <cell r="A78" t="str">
            <v>3241T</v>
          </cell>
          <cell r="B78">
            <v>7476</v>
          </cell>
          <cell r="C78" t="str">
            <v>COSTCO - GIG HARBOR</v>
          </cell>
          <cell r="D78">
            <v>2302.7629999999999</v>
          </cell>
          <cell r="E78">
            <v>0</v>
          </cell>
        </row>
        <row r="79">
          <cell r="A79" t="str">
            <v>3241T</v>
          </cell>
          <cell r="B79">
            <v>18</v>
          </cell>
          <cell r="C79" t="str">
            <v xml:space="preserve">ARAMARK </v>
          </cell>
          <cell r="D79">
            <v>23594.905999999999</v>
          </cell>
          <cell r="E79">
            <v>0</v>
          </cell>
        </row>
        <row r="80">
          <cell r="A80" t="str">
            <v>7085T</v>
          </cell>
          <cell r="B80">
            <v>11</v>
          </cell>
          <cell r="C80" t="str">
            <v>WOODWORTH &amp; COMPANY INC.</v>
          </cell>
          <cell r="D80">
            <v>0</v>
          </cell>
          <cell r="E80">
            <v>22375.651000000002</v>
          </cell>
        </row>
        <row r="81">
          <cell r="A81" t="str">
            <v>7085T</v>
          </cell>
          <cell r="B81">
            <v>30</v>
          </cell>
          <cell r="C81" t="str">
            <v>CEMEX PACIFIC HOLDINGS LLC</v>
          </cell>
          <cell r="D81">
            <v>0</v>
          </cell>
          <cell r="E81">
            <v>92237.964000000007</v>
          </cell>
        </row>
        <row r="82">
          <cell r="A82" t="str">
            <v>7085T</v>
          </cell>
          <cell r="B82">
            <v>62</v>
          </cell>
          <cell r="C82" t="str">
            <v>LAKESIDE - OLYMPIA</v>
          </cell>
          <cell r="D82">
            <v>5276.4480000000003</v>
          </cell>
          <cell r="E82">
            <v>37249.339</v>
          </cell>
        </row>
        <row r="83">
          <cell r="A83" t="str">
            <v>7085T</v>
          </cell>
          <cell r="B83">
            <v>72</v>
          </cell>
          <cell r="C83" t="str">
            <v>SIMPSON  LUMBER</v>
          </cell>
          <cell r="D83">
            <v>0</v>
          </cell>
          <cell r="E83">
            <v>209535.859</v>
          </cell>
        </row>
        <row r="84">
          <cell r="A84" t="str">
            <v>7085T</v>
          </cell>
          <cell r="B84">
            <v>116</v>
          </cell>
          <cell r="C84" t="str">
            <v>MUTUAL MATERIALS</v>
          </cell>
          <cell r="D84">
            <v>0</v>
          </cell>
          <cell r="E84">
            <v>0</v>
          </cell>
        </row>
        <row r="85">
          <cell r="A85" t="str">
            <v>7085T</v>
          </cell>
          <cell r="B85">
            <v>130</v>
          </cell>
          <cell r="C85" t="str">
            <v>PABCO ROOFING</v>
          </cell>
          <cell r="D85">
            <v>0</v>
          </cell>
          <cell r="E85">
            <v>75987.638999999996</v>
          </cell>
        </row>
        <row r="86">
          <cell r="A86" t="str">
            <v>7085T</v>
          </cell>
          <cell r="B86">
            <v>147</v>
          </cell>
          <cell r="C86" t="str">
            <v>PARAMONT PETROLEUM CORP</v>
          </cell>
          <cell r="D86">
            <v>62</v>
          </cell>
          <cell r="E86">
            <v>177931.897</v>
          </cell>
        </row>
        <row r="87">
          <cell r="A87" t="str">
            <v>7085T</v>
          </cell>
          <cell r="B87">
            <v>153</v>
          </cell>
          <cell r="C87" t="str">
            <v>CASCADE HARDWOODS</v>
          </cell>
          <cell r="D87">
            <v>25486.93</v>
          </cell>
          <cell r="E87">
            <v>34643.173999999999</v>
          </cell>
        </row>
        <row r="88">
          <cell r="A88" t="str">
            <v>7085T</v>
          </cell>
          <cell r="B88">
            <v>155</v>
          </cell>
          <cell r="C88" t="str">
            <v>DARIGOLD INC. - ISSAQUAH</v>
          </cell>
          <cell r="D88">
            <v>62</v>
          </cell>
          <cell r="E88">
            <v>51792.315999999999</v>
          </cell>
        </row>
        <row r="89">
          <cell r="A89" t="str">
            <v>7085T</v>
          </cell>
          <cell r="B89">
            <v>156</v>
          </cell>
          <cell r="C89" t="str">
            <v>DARIGOLD INC.- RAINIER</v>
          </cell>
          <cell r="D89">
            <v>1860</v>
          </cell>
          <cell r="E89">
            <v>22627.383000000002</v>
          </cell>
        </row>
        <row r="90">
          <cell r="A90" t="str">
            <v>7085T</v>
          </cell>
          <cell r="B90">
            <v>166</v>
          </cell>
          <cell r="C90" t="str">
            <v>PEPSI NW BEVERAGE</v>
          </cell>
          <cell r="D90">
            <v>3319.6860000000001</v>
          </cell>
          <cell r="E90">
            <v>55661.631000000001</v>
          </cell>
        </row>
        <row r="91">
          <cell r="A91" t="str">
            <v>7085T</v>
          </cell>
          <cell r="B91">
            <v>167</v>
          </cell>
          <cell r="C91" t="str">
            <v>BAKERY CHEF LLC</v>
          </cell>
          <cell r="D91">
            <v>56964.728000000003</v>
          </cell>
          <cell r="E91">
            <v>3471.0189999999998</v>
          </cell>
        </row>
        <row r="92">
          <cell r="A92" t="str">
            <v>7085T</v>
          </cell>
          <cell r="B92">
            <v>178</v>
          </cell>
          <cell r="C92" t="str">
            <v>COMMENCEMENT BAY</v>
          </cell>
          <cell r="D92">
            <v>62</v>
          </cell>
          <cell r="E92">
            <v>45091.743000000002</v>
          </cell>
        </row>
        <row r="93">
          <cell r="A93" t="str">
            <v>7085T</v>
          </cell>
          <cell r="B93">
            <v>186</v>
          </cell>
          <cell r="C93" t="str">
            <v>DAVIS WIRE</v>
          </cell>
          <cell r="D93">
            <v>79752.956999999995</v>
          </cell>
          <cell r="E93">
            <v>0</v>
          </cell>
        </row>
        <row r="94">
          <cell r="A94" t="str">
            <v>7085T</v>
          </cell>
          <cell r="B94">
            <v>189</v>
          </cell>
          <cell r="C94" t="str">
            <v>LCS WESTMINISTER PARTNERSHIP III LLP</v>
          </cell>
          <cell r="D94">
            <v>3799.3560000000002</v>
          </cell>
          <cell r="E94">
            <v>0</v>
          </cell>
        </row>
        <row r="95">
          <cell r="A95" t="str">
            <v>7085T</v>
          </cell>
          <cell r="B95">
            <v>190</v>
          </cell>
          <cell r="C95" t="str">
            <v>ARCLIN</v>
          </cell>
          <cell r="D95">
            <v>59908.953999999998</v>
          </cell>
          <cell r="E95">
            <v>50311.048000000003</v>
          </cell>
        </row>
        <row r="96">
          <cell r="A96" t="str">
            <v>7085T</v>
          </cell>
          <cell r="B96">
            <v>225</v>
          </cell>
          <cell r="C96" t="str">
            <v>LAKESIDE IND - MONROE</v>
          </cell>
          <cell r="D96">
            <v>5499.8580000000002</v>
          </cell>
          <cell r="E96">
            <v>51874.438999999998</v>
          </cell>
        </row>
        <row r="97">
          <cell r="A97" t="str">
            <v>7085T</v>
          </cell>
          <cell r="B97">
            <v>260</v>
          </cell>
          <cell r="C97" t="str">
            <v>SONOCO</v>
          </cell>
          <cell r="D97">
            <v>5146</v>
          </cell>
          <cell r="E97">
            <v>167780.27799999999</v>
          </cell>
        </row>
        <row r="98">
          <cell r="A98" t="str">
            <v>7085T</v>
          </cell>
          <cell r="B98">
            <v>296</v>
          </cell>
          <cell r="C98" t="str">
            <v>GEORGIA PACIFIC</v>
          </cell>
          <cell r="D98">
            <v>7661.884</v>
          </cell>
          <cell r="E98">
            <v>32051.546999999999</v>
          </cell>
        </row>
        <row r="99">
          <cell r="A99" t="str">
            <v>7085T</v>
          </cell>
          <cell r="B99">
            <v>307</v>
          </cell>
          <cell r="C99" t="str">
            <v>GARDNER ASPHALT CORP</v>
          </cell>
          <cell r="D99">
            <v>62</v>
          </cell>
          <cell r="E99">
            <v>93364.354999999996</v>
          </cell>
        </row>
        <row r="100">
          <cell r="A100" t="str">
            <v>7085T</v>
          </cell>
          <cell r="B100">
            <v>325</v>
          </cell>
          <cell r="C100" t="str">
            <v>HEXCEL STRUCTURES</v>
          </cell>
          <cell r="D100">
            <v>0</v>
          </cell>
          <cell r="E100">
            <v>22817.901999999998</v>
          </cell>
        </row>
        <row r="101">
          <cell r="A101" t="str">
            <v>7085T</v>
          </cell>
          <cell r="B101">
            <v>333</v>
          </cell>
          <cell r="C101" t="str">
            <v>ICON MATERIALS INC</v>
          </cell>
          <cell r="D101">
            <v>0</v>
          </cell>
          <cell r="E101">
            <v>28438.366999999998</v>
          </cell>
        </row>
        <row r="102">
          <cell r="A102" t="str">
            <v>7085T</v>
          </cell>
          <cell r="B102">
            <v>361</v>
          </cell>
          <cell r="C102" t="str">
            <v>HYTEK FINISHES</v>
          </cell>
          <cell r="D102">
            <v>35019.182999999997</v>
          </cell>
          <cell r="E102">
            <v>0</v>
          </cell>
        </row>
        <row r="103">
          <cell r="A103" t="str">
            <v>7085T</v>
          </cell>
          <cell r="B103">
            <v>375</v>
          </cell>
          <cell r="C103" t="str">
            <v>LAFARGE  CORP.</v>
          </cell>
          <cell r="D103">
            <v>6200</v>
          </cell>
          <cell r="E103">
            <v>72156.857000000004</v>
          </cell>
        </row>
        <row r="104">
          <cell r="A104" t="str">
            <v>7085T</v>
          </cell>
          <cell r="B104">
            <v>380</v>
          </cell>
          <cell r="C104" t="str">
            <v>AMGEN</v>
          </cell>
          <cell r="D104">
            <v>1798</v>
          </cell>
          <cell r="E104">
            <v>50525.430999999997</v>
          </cell>
        </row>
        <row r="105">
          <cell r="A105" t="str">
            <v>7085T</v>
          </cell>
          <cell r="B105">
            <v>400</v>
          </cell>
          <cell r="C105" t="str">
            <v>J A JACK &amp; SONS</v>
          </cell>
          <cell r="D105">
            <v>25581.165000000001</v>
          </cell>
          <cell r="E105">
            <v>265.56</v>
          </cell>
        </row>
        <row r="106">
          <cell r="A106" t="str">
            <v>7085T</v>
          </cell>
          <cell r="B106">
            <v>425</v>
          </cell>
          <cell r="C106" t="str">
            <v>DARLING INTERNATIONAL INC.</v>
          </cell>
          <cell r="D106">
            <v>62</v>
          </cell>
          <cell r="E106">
            <v>154733.51500000001</v>
          </cell>
        </row>
        <row r="107">
          <cell r="A107" t="str">
            <v>7085T</v>
          </cell>
          <cell r="B107">
            <v>438</v>
          </cell>
          <cell r="C107" t="str">
            <v>JAMES HARDIE BUILDING PRODUCTS</v>
          </cell>
          <cell r="D107">
            <v>93083.133000000002</v>
          </cell>
          <cell r="E107">
            <v>0</v>
          </cell>
        </row>
        <row r="108">
          <cell r="A108" t="str">
            <v>7085T</v>
          </cell>
          <cell r="B108">
            <v>455</v>
          </cell>
          <cell r="C108" t="str">
            <v>LAKESIDE INDUSTRIES COVINGTON</v>
          </cell>
          <cell r="D108">
            <v>0</v>
          </cell>
          <cell r="E108">
            <v>72066.115999999995</v>
          </cell>
        </row>
        <row r="109">
          <cell r="A109" t="str">
            <v>7085T</v>
          </cell>
          <cell r="B109">
            <v>456</v>
          </cell>
          <cell r="C109" t="str">
            <v>CEMEX PACIFIC HOLDINGS</v>
          </cell>
          <cell r="D109">
            <v>0</v>
          </cell>
          <cell r="E109">
            <v>18426.758000000002</v>
          </cell>
        </row>
        <row r="110">
          <cell r="A110" t="str">
            <v>7085T</v>
          </cell>
          <cell r="B110">
            <v>460</v>
          </cell>
          <cell r="C110" t="str">
            <v>BIRD'S EYE FOODS</v>
          </cell>
          <cell r="D110">
            <v>0</v>
          </cell>
          <cell r="E110">
            <v>1455.336</v>
          </cell>
        </row>
        <row r="111">
          <cell r="A111" t="str">
            <v>7085T</v>
          </cell>
          <cell r="B111">
            <v>466</v>
          </cell>
          <cell r="C111" t="str">
            <v>NW CENTER COMMERCIAL LAUNDRY</v>
          </cell>
          <cell r="D111">
            <v>33575.9</v>
          </cell>
          <cell r="E111">
            <v>0</v>
          </cell>
        </row>
        <row r="112">
          <cell r="A112" t="str">
            <v>7085T</v>
          </cell>
          <cell r="B112">
            <v>485</v>
          </cell>
          <cell r="C112" t="str">
            <v>DARIGOLD INC.-CHEHALIS</v>
          </cell>
          <cell r="D112">
            <v>93000</v>
          </cell>
          <cell r="E112">
            <v>123180.219</v>
          </cell>
        </row>
        <row r="113">
          <cell r="A113" t="str">
            <v>7085T</v>
          </cell>
          <cell r="B113">
            <v>500</v>
          </cell>
          <cell r="C113" t="str">
            <v>LONGVIEW  FIBRE CO.</v>
          </cell>
          <cell r="D113">
            <v>1151.037</v>
          </cell>
          <cell r="E113">
            <v>24440.535</v>
          </cell>
        </row>
        <row r="114">
          <cell r="A114" t="str">
            <v>7085T</v>
          </cell>
          <cell r="B114">
            <v>578</v>
          </cell>
          <cell r="C114" t="str">
            <v>MYSTIC LTD (DBA ALLIANCE PACKAGING)</v>
          </cell>
          <cell r="D114">
            <v>19421.452000000001</v>
          </cell>
          <cell r="E114">
            <v>33546.436999999998</v>
          </cell>
        </row>
        <row r="115">
          <cell r="A115" t="str">
            <v>7085T</v>
          </cell>
          <cell r="B115">
            <v>579</v>
          </cell>
          <cell r="C115" t="str">
            <v>MANKE LUMBER-SUM</v>
          </cell>
          <cell r="D115">
            <v>62</v>
          </cell>
          <cell r="E115">
            <v>139692.356</v>
          </cell>
        </row>
        <row r="116">
          <cell r="A116" t="str">
            <v>7085T</v>
          </cell>
          <cell r="B116">
            <v>601</v>
          </cell>
          <cell r="C116" t="str">
            <v>IFCO-ICS WASHINGTON</v>
          </cell>
          <cell r="D116">
            <v>9817.6830000000009</v>
          </cell>
          <cell r="E116">
            <v>33899.307999999997</v>
          </cell>
        </row>
        <row r="117">
          <cell r="A117" t="str">
            <v>7085T</v>
          </cell>
          <cell r="B117">
            <v>615</v>
          </cell>
          <cell r="C117" t="str">
            <v>NORTHWEST HOSPITAL</v>
          </cell>
          <cell r="D117">
            <v>6727</v>
          </cell>
          <cell r="E117">
            <v>28470.870999999999</v>
          </cell>
        </row>
        <row r="118">
          <cell r="A118" t="str">
            <v>7085T</v>
          </cell>
          <cell r="B118">
            <v>617</v>
          </cell>
          <cell r="C118" t="str">
            <v>WEYENHAEUSER NR COMPANY</v>
          </cell>
          <cell r="D118">
            <v>6200</v>
          </cell>
          <cell r="E118">
            <v>47108.77</v>
          </cell>
        </row>
        <row r="119">
          <cell r="A119" t="str">
            <v>7085T</v>
          </cell>
          <cell r="B119">
            <v>645</v>
          </cell>
          <cell r="C119" t="str">
            <v>PACCAR INC.</v>
          </cell>
          <cell r="D119">
            <v>24159.25</v>
          </cell>
          <cell r="E119">
            <v>0</v>
          </cell>
        </row>
        <row r="120">
          <cell r="A120" t="str">
            <v>7085T</v>
          </cell>
          <cell r="B120">
            <v>699</v>
          </cell>
          <cell r="C120" t="str">
            <v>CENTRAL  PRE-MIX CONCRETE CO.</v>
          </cell>
          <cell r="D120">
            <v>0</v>
          </cell>
          <cell r="E120">
            <v>18202.800999999999</v>
          </cell>
        </row>
        <row r="121">
          <cell r="A121" t="str">
            <v>7085T</v>
          </cell>
          <cell r="B121">
            <v>732</v>
          </cell>
          <cell r="C121" t="str">
            <v>RAMCO CONSTRUCTION</v>
          </cell>
          <cell r="D121">
            <v>9180.3709999999992</v>
          </cell>
          <cell r="E121">
            <v>18962.812000000002</v>
          </cell>
        </row>
        <row r="122">
          <cell r="A122" t="str">
            <v>7085T</v>
          </cell>
          <cell r="B122">
            <v>738</v>
          </cell>
          <cell r="C122" t="str">
            <v>LAKESIDE INDUSTRIES ISSAQUAH</v>
          </cell>
          <cell r="D122">
            <v>5878.402</v>
          </cell>
          <cell r="E122">
            <v>96162.896999999997</v>
          </cell>
        </row>
        <row r="123">
          <cell r="A123" t="str">
            <v>7085T</v>
          </cell>
          <cell r="B123">
            <v>781</v>
          </cell>
          <cell r="C123" t="str">
            <v>BAKER COMMODITIES</v>
          </cell>
          <cell r="D123">
            <v>580</v>
          </cell>
          <cell r="E123">
            <v>109227.31200000001</v>
          </cell>
        </row>
        <row r="124">
          <cell r="A124" t="str">
            <v>7085T</v>
          </cell>
          <cell r="B124">
            <v>785</v>
          </cell>
          <cell r="C124" t="str">
            <v>SEATTLE SNOHOMISH MILL</v>
          </cell>
          <cell r="D124">
            <v>0</v>
          </cell>
          <cell r="E124">
            <v>52103.220999999998</v>
          </cell>
        </row>
        <row r="125">
          <cell r="A125" t="str">
            <v>7085T</v>
          </cell>
          <cell r="B125">
            <v>788</v>
          </cell>
          <cell r="C125" t="str">
            <v>SPECTRUM GLASS</v>
          </cell>
          <cell r="D125">
            <v>96100</v>
          </cell>
          <cell r="E125">
            <v>65125.798000000003</v>
          </cell>
        </row>
        <row r="126">
          <cell r="A126" t="str">
            <v>7085T</v>
          </cell>
          <cell r="B126">
            <v>812</v>
          </cell>
          <cell r="C126" t="str">
            <v>SOUND REFINING</v>
          </cell>
          <cell r="D126">
            <v>0</v>
          </cell>
          <cell r="E126">
            <v>34467.461000000003</v>
          </cell>
        </row>
        <row r="127">
          <cell r="A127" t="str">
            <v>7085T</v>
          </cell>
          <cell r="B127">
            <v>816</v>
          </cell>
          <cell r="C127" t="str">
            <v>TUCCI &amp; SONS</v>
          </cell>
          <cell r="D127">
            <v>1968.9570000000001</v>
          </cell>
          <cell r="E127">
            <v>53903.190999999999</v>
          </cell>
        </row>
        <row r="128">
          <cell r="A128" t="str">
            <v>7085T</v>
          </cell>
          <cell r="B128">
            <v>823</v>
          </cell>
          <cell r="C128" t="str">
            <v>CEMEX PACIFIC HOLDINGS</v>
          </cell>
          <cell r="D128">
            <v>0</v>
          </cell>
          <cell r="E128">
            <v>48535.788</v>
          </cell>
        </row>
        <row r="129">
          <cell r="A129" t="str">
            <v>7085T</v>
          </cell>
          <cell r="B129">
            <v>836</v>
          </cell>
          <cell r="C129" t="str">
            <v>STARBUCKS</v>
          </cell>
          <cell r="D129">
            <v>76896.994999999995</v>
          </cell>
          <cell r="E129">
            <v>476.74200000000002</v>
          </cell>
        </row>
        <row r="130">
          <cell r="A130" t="str">
            <v>7085T</v>
          </cell>
          <cell r="B130">
            <v>847</v>
          </cell>
          <cell r="C130" t="str">
            <v>BIRD'S EYE FOODS</v>
          </cell>
          <cell r="D130">
            <v>9500.2999999999993</v>
          </cell>
          <cell r="E130">
            <v>48361.646999999997</v>
          </cell>
        </row>
        <row r="131">
          <cell r="A131" t="str">
            <v>7085T</v>
          </cell>
          <cell r="B131">
            <v>876</v>
          </cell>
          <cell r="C131" t="str">
            <v>TUCCI AND SONS</v>
          </cell>
          <cell r="D131">
            <v>0</v>
          </cell>
          <cell r="E131">
            <v>21376.668000000001</v>
          </cell>
        </row>
        <row r="132">
          <cell r="A132" t="str">
            <v>7085T</v>
          </cell>
          <cell r="B132">
            <v>886</v>
          </cell>
          <cell r="C132" t="str">
            <v>TODD SHIPYARDS</v>
          </cell>
          <cell r="D132">
            <v>2105.5940000000001</v>
          </cell>
          <cell r="E132">
            <v>0</v>
          </cell>
        </row>
        <row r="133">
          <cell r="A133" t="str">
            <v>7085T</v>
          </cell>
          <cell r="B133">
            <v>894</v>
          </cell>
          <cell r="C133" t="str">
            <v>WATSON ASPHALT PAVING CO.</v>
          </cell>
          <cell r="D133">
            <v>0</v>
          </cell>
          <cell r="E133">
            <v>49360.298999999999</v>
          </cell>
        </row>
        <row r="134">
          <cell r="A134" t="str">
            <v>7085T</v>
          </cell>
          <cell r="B134">
            <v>898</v>
          </cell>
          <cell r="C134" t="str">
            <v>INSULFOAM LLC</v>
          </cell>
          <cell r="D134">
            <v>0</v>
          </cell>
          <cell r="E134">
            <v>24321.119999999999</v>
          </cell>
        </row>
        <row r="135">
          <cell r="A135" t="str">
            <v>7085T</v>
          </cell>
          <cell r="B135">
            <v>917</v>
          </cell>
          <cell r="C135" t="str">
            <v>KING &amp; PRINCE</v>
          </cell>
          <cell r="D135">
            <v>13301.178</v>
          </cell>
          <cell r="E135">
            <v>0</v>
          </cell>
        </row>
        <row r="136">
          <cell r="A136" t="str">
            <v>7085T</v>
          </cell>
          <cell r="B136">
            <v>923</v>
          </cell>
          <cell r="C136" t="str">
            <v>GRANITECONSTRUCTION</v>
          </cell>
          <cell r="D136">
            <v>0</v>
          </cell>
          <cell r="E136">
            <v>29622.366999999998</v>
          </cell>
        </row>
        <row r="137">
          <cell r="A137" t="str">
            <v>7085T</v>
          </cell>
          <cell r="B137">
            <v>934</v>
          </cell>
          <cell r="C137" t="str">
            <v>WEYERHAEUSER TECHNOLOGY CTR</v>
          </cell>
          <cell r="D137">
            <v>62</v>
          </cell>
          <cell r="E137">
            <v>34215.065999999999</v>
          </cell>
        </row>
        <row r="138">
          <cell r="A138" t="str">
            <v>7085T</v>
          </cell>
          <cell r="B138">
            <v>955</v>
          </cell>
          <cell r="C138" t="str">
            <v>LAKESIDE INDUSTRIES SEATTLE</v>
          </cell>
          <cell r="D138">
            <v>0</v>
          </cell>
          <cell r="E138">
            <v>12699.894</v>
          </cell>
        </row>
        <row r="139">
          <cell r="A139" t="str">
            <v>7085T</v>
          </cell>
          <cell r="B139">
            <v>958</v>
          </cell>
          <cell r="C139" t="str">
            <v>INTERNATIONAL PAPER</v>
          </cell>
          <cell r="D139">
            <v>5016.2939999999999</v>
          </cell>
          <cell r="E139">
            <v>2543.27</v>
          </cell>
        </row>
        <row r="140">
          <cell r="A140" t="str">
            <v>7085T</v>
          </cell>
          <cell r="B140">
            <v>959</v>
          </cell>
          <cell r="C140" t="str">
            <v>WOODWORTH &amp; CO</v>
          </cell>
          <cell r="D140">
            <v>0</v>
          </cell>
          <cell r="E140">
            <v>146969.96599999999</v>
          </cell>
        </row>
        <row r="141">
          <cell r="A141" t="str">
            <v>7085T</v>
          </cell>
          <cell r="B141">
            <v>961</v>
          </cell>
          <cell r="C141" t="str">
            <v>INTERNATIONAL PAPER</v>
          </cell>
          <cell r="D141">
            <v>56</v>
          </cell>
          <cell r="E141">
            <v>30618.639999999999</v>
          </cell>
        </row>
        <row r="142">
          <cell r="A142" t="str">
            <v>7085T</v>
          </cell>
          <cell r="B142">
            <v>964</v>
          </cell>
          <cell r="C142" t="str">
            <v>LAKESIDE INDUSTRIES REDMOND</v>
          </cell>
          <cell r="D142">
            <v>4777.2730000000001</v>
          </cell>
          <cell r="E142">
            <v>8870.85</v>
          </cell>
        </row>
        <row r="143">
          <cell r="A143" t="str">
            <v>7085T</v>
          </cell>
          <cell r="B143">
            <v>973</v>
          </cell>
          <cell r="C143" t="str">
            <v>SAFEWAY BREAD</v>
          </cell>
          <cell r="D143">
            <v>62</v>
          </cell>
          <cell r="E143">
            <v>15510.549000000001</v>
          </cell>
        </row>
        <row r="144">
          <cell r="A144" t="str">
            <v>7085T</v>
          </cell>
          <cell r="B144">
            <v>3187</v>
          </cell>
          <cell r="C144" t="str">
            <v>LASCO BATHWARE INC.</v>
          </cell>
          <cell r="D144">
            <v>0</v>
          </cell>
          <cell r="E144">
            <v>17581.775000000001</v>
          </cell>
        </row>
        <row r="145">
          <cell r="A145" t="str">
            <v>7085T</v>
          </cell>
          <cell r="B145">
            <v>3498</v>
          </cell>
          <cell r="C145" t="str">
            <v>KING'S COMMAND FOODS INC.</v>
          </cell>
          <cell r="D145">
            <v>23040.883000000002</v>
          </cell>
          <cell r="E145">
            <v>1331.3219999999999</v>
          </cell>
        </row>
        <row r="146">
          <cell r="A146" t="str">
            <v>7087T</v>
          </cell>
          <cell r="B146">
            <v>27</v>
          </cell>
          <cell r="C146" t="str">
            <v>ASHGROVE CEMENT</v>
          </cell>
          <cell r="D146">
            <v>1121.777</v>
          </cell>
          <cell r="E146">
            <v>101869.77099999999</v>
          </cell>
        </row>
        <row r="147">
          <cell r="A147" t="str">
            <v>7087T</v>
          </cell>
          <cell r="B147">
            <v>90</v>
          </cell>
          <cell r="C147" t="str">
            <v>NUCOR STEEL</v>
          </cell>
          <cell r="D147">
            <v>442192.59299999999</v>
          </cell>
          <cell r="E147">
            <v>386922.88</v>
          </cell>
        </row>
        <row r="148">
          <cell r="A148" t="str">
            <v>7087T</v>
          </cell>
          <cell r="B148">
            <v>161</v>
          </cell>
          <cell r="C148" t="str">
            <v>CARAUSTAR</v>
          </cell>
          <cell r="D148">
            <v>0</v>
          </cell>
          <cell r="E148">
            <v>222233.247</v>
          </cell>
        </row>
        <row r="149">
          <cell r="A149" t="str">
            <v>7087T</v>
          </cell>
          <cell r="B149">
            <v>163</v>
          </cell>
          <cell r="C149" t="str">
            <v>DILLANO'S COFFEE ROASTERS</v>
          </cell>
          <cell r="D149">
            <v>16996.18</v>
          </cell>
          <cell r="E149">
            <v>0</v>
          </cell>
        </row>
        <row r="150">
          <cell r="A150" t="str">
            <v>7087T</v>
          </cell>
          <cell r="B150">
            <v>193</v>
          </cell>
          <cell r="C150" t="str">
            <v>G. P. GYPSUM</v>
          </cell>
          <cell r="D150">
            <v>2100</v>
          </cell>
          <cell r="E150">
            <v>458218.179</v>
          </cell>
        </row>
        <row r="151">
          <cell r="A151" t="str">
            <v>7087T</v>
          </cell>
          <cell r="B151">
            <v>395</v>
          </cell>
          <cell r="C151" t="str">
            <v>JORGENSEN FORGE CORP.</v>
          </cell>
          <cell r="D151">
            <v>60779.800999999999</v>
          </cell>
          <cell r="E151">
            <v>261658.217</v>
          </cell>
        </row>
        <row r="152">
          <cell r="A152" t="str">
            <v>7087T</v>
          </cell>
          <cell r="B152">
            <v>440</v>
          </cell>
          <cell r="C152" t="str">
            <v>CERTAIN TEED GYPSUM</v>
          </cell>
          <cell r="D152">
            <v>1740</v>
          </cell>
          <cell r="E152">
            <v>545187.99800000002</v>
          </cell>
        </row>
        <row r="153">
          <cell r="A153" t="str">
            <v>7087T</v>
          </cell>
          <cell r="B153">
            <v>602</v>
          </cell>
          <cell r="C153" t="str">
            <v>SAINT-GOBAIN CONTAINERS</v>
          </cell>
          <cell r="D153">
            <v>196850</v>
          </cell>
          <cell r="E153">
            <v>739113.19400000002</v>
          </cell>
        </row>
        <row r="154">
          <cell r="A154" t="str">
            <v>7087T</v>
          </cell>
          <cell r="B154">
            <v>675</v>
          </cell>
          <cell r="C154" t="str">
            <v>NATIONAL FROZEN FOODS</v>
          </cell>
          <cell r="D154">
            <v>288.52800000000002</v>
          </cell>
          <cell r="E154">
            <v>27743.995999999999</v>
          </cell>
        </row>
        <row r="155">
          <cell r="A155" t="str">
            <v>7087T</v>
          </cell>
          <cell r="B155">
            <v>767</v>
          </cell>
          <cell r="C155" t="str">
            <v>SIMPSON TACOMA KRAFT</v>
          </cell>
          <cell r="D155">
            <v>71920</v>
          </cell>
          <cell r="E155">
            <v>1585930.0870000001</v>
          </cell>
        </row>
        <row r="156">
          <cell r="A156" t="str">
            <v>7087T</v>
          </cell>
          <cell r="B156">
            <v>770</v>
          </cell>
          <cell r="C156" t="str">
            <v>KIMBERLY CLARK</v>
          </cell>
          <cell r="D156">
            <v>305973.196</v>
          </cell>
          <cell r="E156">
            <v>532246.04200000002</v>
          </cell>
        </row>
        <row r="157">
          <cell r="A157" t="str">
            <v>7087T</v>
          </cell>
          <cell r="B157">
            <v>792</v>
          </cell>
          <cell r="C157" t="str">
            <v>ICON MATERIALS - AUBURN</v>
          </cell>
          <cell r="D157">
            <v>0</v>
          </cell>
          <cell r="E157">
            <v>35997.133999999998</v>
          </cell>
        </row>
        <row r="158">
          <cell r="A158" t="str">
            <v>7087T</v>
          </cell>
          <cell r="B158">
            <v>935</v>
          </cell>
          <cell r="C158" t="str">
            <v>U. S. OIL</v>
          </cell>
          <cell r="D158">
            <v>58652</v>
          </cell>
          <cell r="E158">
            <v>410830.90700000001</v>
          </cell>
        </row>
        <row r="159">
          <cell r="A159" t="str">
            <v>7241T</v>
          </cell>
          <cell r="B159">
            <v>378</v>
          </cell>
          <cell r="C159" t="str">
            <v>AMGEN</v>
          </cell>
          <cell r="D159">
            <v>25845.481</v>
          </cell>
          <cell r="E159">
            <v>0</v>
          </cell>
        </row>
        <row r="160">
          <cell r="A160" t="str">
            <v>7241T</v>
          </cell>
          <cell r="B160">
            <v>41</v>
          </cell>
          <cell r="C160" t="str">
            <v>REPAUL TEXTILES</v>
          </cell>
          <cell r="D160">
            <v>11866.304</v>
          </cell>
          <cell r="E160">
            <v>0</v>
          </cell>
        </row>
        <row r="161">
          <cell r="A161" t="str">
            <v>7241T</v>
          </cell>
          <cell r="B161">
            <v>71</v>
          </cell>
          <cell r="C161" t="str">
            <v>QUIKRETE</v>
          </cell>
          <cell r="D161">
            <v>27516.84</v>
          </cell>
          <cell r="E161">
            <v>0</v>
          </cell>
        </row>
        <row r="162">
          <cell r="A162" t="str">
            <v>7241T</v>
          </cell>
          <cell r="B162">
            <v>132</v>
          </cell>
          <cell r="C162" t="str">
            <v>INTERSTATE BRANDS HOSTESS</v>
          </cell>
          <cell r="D162">
            <v>19616.439999999999</v>
          </cell>
          <cell r="E162">
            <v>0</v>
          </cell>
        </row>
        <row r="163">
          <cell r="A163" t="str">
            <v>7241T</v>
          </cell>
          <cell r="B163">
            <v>135</v>
          </cell>
          <cell r="C163" t="str">
            <v>CROWN CORK</v>
          </cell>
          <cell r="D163">
            <v>64142.824000000001</v>
          </cell>
          <cell r="E163">
            <v>0</v>
          </cell>
        </row>
        <row r="164">
          <cell r="A164" t="str">
            <v>7241T</v>
          </cell>
          <cell r="B164">
            <v>182</v>
          </cell>
          <cell r="C164" t="str">
            <v>JAVA TRADING COMPANY</v>
          </cell>
          <cell r="D164">
            <v>24763.584999999999</v>
          </cell>
        </row>
        <row r="165">
          <cell r="A165" t="str">
            <v>7241T</v>
          </cell>
          <cell r="B165">
            <v>543</v>
          </cell>
          <cell r="C165" t="str">
            <v>MUTUAL MATERIALS - TUMWATER</v>
          </cell>
          <cell r="D165">
            <v>14932.22</v>
          </cell>
          <cell r="E165">
            <v>0</v>
          </cell>
        </row>
        <row r="166">
          <cell r="A166" t="str">
            <v>7241T</v>
          </cell>
          <cell r="B166">
            <v>547</v>
          </cell>
          <cell r="C166" t="str">
            <v>OBERTO SAUSAGE COMPANY</v>
          </cell>
          <cell r="D166">
            <v>41879.910000000003</v>
          </cell>
          <cell r="E166">
            <v>0</v>
          </cell>
        </row>
        <row r="167">
          <cell r="A167" t="str">
            <v>7241T</v>
          </cell>
          <cell r="B167">
            <v>555</v>
          </cell>
          <cell r="C167" t="str">
            <v>SHINING OCEAN</v>
          </cell>
          <cell r="D167">
            <v>16971.239000000001</v>
          </cell>
          <cell r="E167">
            <v>0</v>
          </cell>
        </row>
        <row r="168">
          <cell r="A168" t="str">
            <v>7241T</v>
          </cell>
          <cell r="B168">
            <v>710</v>
          </cell>
          <cell r="C168" t="str">
            <v>PACIFIC NORTHWEST BAKING</v>
          </cell>
          <cell r="D168">
            <v>19343.406999999999</v>
          </cell>
          <cell r="E168">
            <v>0</v>
          </cell>
        </row>
        <row r="169">
          <cell r="A169" t="str">
            <v>7241T</v>
          </cell>
          <cell r="B169">
            <v>729</v>
          </cell>
          <cell r="C169" t="str">
            <v>REDHOOK  BREWERY WOODINVILLE</v>
          </cell>
          <cell r="D169">
            <v>23636.556</v>
          </cell>
          <cell r="E169">
            <v>0</v>
          </cell>
        </row>
        <row r="170">
          <cell r="A170" t="str">
            <v>7241T</v>
          </cell>
          <cell r="B170">
            <v>969</v>
          </cell>
          <cell r="C170" t="str">
            <v>WESTERN WOOD PRESERING</v>
          </cell>
          <cell r="D170">
            <v>9067.4150000000009</v>
          </cell>
          <cell r="E170">
            <v>0</v>
          </cell>
        </row>
        <row r="171">
          <cell r="A171" t="str">
            <v>7241T</v>
          </cell>
          <cell r="B171">
            <v>1298</v>
          </cell>
          <cell r="C171" t="str">
            <v>MUTUAL MATERIALS - KENT</v>
          </cell>
          <cell r="D171">
            <v>17839.109</v>
          </cell>
          <cell r="E171">
            <v>0</v>
          </cell>
        </row>
        <row r="172">
          <cell r="A172" t="str">
            <v>7241T</v>
          </cell>
          <cell r="B172">
            <v>1759</v>
          </cell>
          <cell r="C172" t="str">
            <v>ACE GALVANIZING</v>
          </cell>
          <cell r="D172">
            <v>23530.116000000002</v>
          </cell>
          <cell r="E172">
            <v>0</v>
          </cell>
        </row>
        <row r="173">
          <cell r="A173" t="str">
            <v>7241T</v>
          </cell>
          <cell r="B173">
            <v>3119</v>
          </cell>
          <cell r="C173" t="str">
            <v>MUTUAL MATERIALS _ LAKEWOOD</v>
          </cell>
          <cell r="D173">
            <v>19718.07</v>
          </cell>
          <cell r="E173">
            <v>0</v>
          </cell>
        </row>
        <row r="174">
          <cell r="A174" t="str">
            <v>7241T</v>
          </cell>
          <cell r="B174">
            <v>4720</v>
          </cell>
          <cell r="C174" t="str">
            <v>HARDEL MUTUAL PLYWOOD</v>
          </cell>
          <cell r="D174">
            <v>40466.133999999998</v>
          </cell>
          <cell r="E174">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 Electric"/>
      <sheetName val="Input Tab"/>
      <sheetName val="Electric Summary"/>
      <sheetName val="E Reasonableness"/>
      <sheetName val="Gas Sendout"/>
      <sheetName val="Electric Reconciliation"/>
      <sheetName val="Billed Electric"/>
      <sheetName val="Electric Unbilled Revenue"/>
      <sheetName val="Read Schedule"/>
      <sheetName val="AMR Data"/>
      <sheetName val="TYPE"/>
      <sheetName val="AMR Data Current"/>
      <sheetName val="AMR Data Prior"/>
      <sheetName val="Volumes by Cycle"/>
      <sheetName val="Pended"/>
      <sheetName val="Pended Type"/>
      <sheetName val="Electric Transportation"/>
      <sheetName val="QA - Rate Changes"/>
      <sheetName val="Detailed Rates - Current"/>
      <sheetName val="Summary Rates - Current"/>
      <sheetName val="Detailed Rates - Prior"/>
      <sheetName val="Summary Rates - Prior"/>
      <sheetName val="Electric SCH 95A"/>
      <sheetName val="Electric SCH 120"/>
      <sheetName val="Electric SCH 129"/>
      <sheetName val="Electric SCH 132"/>
      <sheetName val="Electric SCH 133"/>
      <sheetName val="Electric SCH 137"/>
      <sheetName val="Electric SCH 140"/>
      <sheetName val="Electric SCH 141"/>
      <sheetName val="Electric SCH 142"/>
      <sheetName val="Electric SCH 194"/>
      <sheetName val="Electric Loss Tracking"/>
      <sheetName val="Electric Unbilled JE"/>
      <sheetName val="Electric Stats"/>
      <sheetName val="E Schedule Stats"/>
      <sheetName val="PM Electric Summary"/>
      <sheetName val="Electric History"/>
      <sheetName val="Supporting Doc List"/>
    </sheetNames>
    <sheetDataSet>
      <sheetData sheetId="0" refreshError="1"/>
      <sheetData sheetId="1" refreshError="1"/>
      <sheetData sheetId="2">
        <row r="11">
          <cell r="B11" t="b">
            <v>0</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refreshError="1"/>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MJS-4"/>
      <sheetName val="MJS-5"/>
      <sheetName val="MJS-6"/>
      <sheetName val="MJS-7"/>
      <sheetName val="MJS-8"/>
      <sheetName val="Rlfwd"/>
      <sheetName val="Explain"/>
      <sheetName val="Revenue"/>
      <sheetName val="Revenue Exhibit"/>
      <sheetName val="Rev Req Comp July"/>
      <sheetName val="Verify"/>
      <sheetName val="JKP-10"/>
      <sheetName val="RAF"/>
    </sheetNames>
    <sheetDataSet>
      <sheetData sheetId="0" refreshError="1"/>
      <sheetData sheetId="1">
        <row r="3">
          <cell r="O3" t="str">
            <v>Exhibit No. ___ (MJS-4)</v>
          </cell>
        </row>
      </sheetData>
      <sheetData sheetId="2">
        <row r="3">
          <cell r="E3" t="str">
            <v>Exhibit No. ___ (MJS-5)</v>
          </cell>
        </row>
      </sheetData>
      <sheetData sheetId="3">
        <row r="2">
          <cell r="F2" t="str">
            <v>WUTC Docket No. UG-11____</v>
          </cell>
        </row>
        <row r="3">
          <cell r="F3" t="str">
            <v>Exhibit No. ___ (MJS-6)</v>
          </cell>
        </row>
      </sheetData>
      <sheetData sheetId="4">
        <row r="15">
          <cell r="O15">
            <v>2E-3</v>
          </cell>
        </row>
        <row r="16">
          <cell r="N16">
            <v>3.8519999999999999E-2</v>
          </cell>
        </row>
        <row r="21">
          <cell r="N21">
            <v>0.35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C5" t="str">
            <v>12 Months Ending June 2012</v>
          </cell>
          <cell r="R5">
            <v>3</v>
          </cell>
        </row>
        <row r="8">
          <cell r="G8">
            <v>0.61880999999999997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8">
          <cell r="H58">
            <v>828428746.40643871</v>
          </cell>
        </row>
      </sheetData>
      <sheetData sheetId="12" refreshError="1"/>
      <sheetData sheetId="13" refreshError="1"/>
      <sheetData sheetId="14" refreshError="1"/>
      <sheetData sheetId="15" refreshError="1"/>
      <sheetData sheetId="16" refreshError="1"/>
      <sheetData sheetId="17" refreshError="1"/>
      <sheetData sheetId="18" refreshError="1">
        <row r="4">
          <cell r="K4">
            <v>0.79018896309372733</v>
          </cell>
        </row>
      </sheetData>
      <sheetData sheetId="19" refreshError="1">
        <row r="250">
          <cell r="AB250" t="str">
            <v>DIS</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refreshError="1"/>
      <sheetData sheetId="21" refreshError="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efreshError="1">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refreshError="1"/>
      <sheetData sheetId="24" refreshError="1">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5.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7.bin"/><Relationship Id="rId1" Type="http://schemas.openxmlformats.org/officeDocument/2006/relationships/printerSettings" Target="../printerSettings/printerSettings12.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8.bin"/><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9.bin"/><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2"/>
  <sheetViews>
    <sheetView tabSelected="1" workbookViewId="0">
      <selection activeCell="H14" sqref="H14"/>
    </sheetView>
  </sheetViews>
  <sheetFormatPr defaultColWidth="9.140625" defaultRowHeight="12.75" x14ac:dyDescent="0.2"/>
  <cols>
    <col min="1" max="16384" width="9.140625" style="504"/>
  </cols>
  <sheetData>
    <row r="2" spans="1:1" ht="15.75" x14ac:dyDescent="0.25">
      <c r="A2" s="503" t="s">
        <v>405</v>
      </c>
    </row>
  </sheetData>
  <pageMargins left="0.75" right="0.75" top="1" bottom="1" header="0.5" footer="0.5"/>
  <pageSetup scale="95" orientation="landscape"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5"/>
  <sheetViews>
    <sheetView workbookViewId="0">
      <pane ySplit="7" topLeftCell="A11" activePane="bottomLeft" state="frozen"/>
      <selection pane="bottomLeft" activeCell="J33" sqref="J33"/>
    </sheetView>
  </sheetViews>
  <sheetFormatPr defaultColWidth="9.140625" defaultRowHeight="11.25" x14ac:dyDescent="0.2"/>
  <cols>
    <col min="1" max="1" width="2.140625" style="169" customWidth="1"/>
    <col min="2" max="2" width="2.42578125" style="169" customWidth="1"/>
    <col min="3" max="3" width="38.85546875" style="169" customWidth="1"/>
    <col min="4" max="4" width="9.5703125" style="169" customWidth="1"/>
    <col min="5" max="5" width="9.28515625" style="169" customWidth="1"/>
    <col min="6" max="6" width="1.140625" style="169" customWidth="1"/>
    <col min="7" max="7" width="9.85546875" style="169" customWidth="1"/>
    <col min="8" max="8" width="9.28515625" style="169" customWidth="1"/>
    <col min="9" max="9" width="1.140625" style="183" customWidth="1"/>
    <col min="10" max="10" width="11.5703125" style="169" customWidth="1"/>
    <col min="11" max="11" width="11.42578125" style="169" customWidth="1"/>
    <col min="12" max="12" width="1" style="169" customWidth="1"/>
    <col min="13" max="13" width="9.85546875" style="169" customWidth="1"/>
    <col min="14" max="16384" width="9.140625" style="169"/>
  </cols>
  <sheetData>
    <row r="1" spans="1:14" x14ac:dyDescent="0.2">
      <c r="A1" s="528" t="str">
        <f>'106 Tracker Amort Balances'!A1</f>
        <v>Puget Sound Energy</v>
      </c>
      <c r="B1" s="529"/>
      <c r="C1" s="529"/>
      <c r="D1" s="529"/>
      <c r="E1" s="529"/>
      <c r="F1" s="529"/>
      <c r="G1" s="529"/>
      <c r="H1" s="529"/>
      <c r="I1" s="529"/>
      <c r="J1" s="529"/>
      <c r="K1" s="529"/>
    </row>
    <row r="2" spans="1:14" x14ac:dyDescent="0.2">
      <c r="A2" s="528" t="str">
        <f>'106 Tracker Amort Balances'!A2</f>
        <v xml:space="preserve">PGA Deferral Amortization 106 Tracker Filing </v>
      </c>
      <c r="B2" s="529"/>
      <c r="C2" s="529"/>
      <c r="D2" s="529"/>
      <c r="E2" s="529"/>
      <c r="F2" s="529"/>
      <c r="G2" s="529"/>
      <c r="H2" s="529"/>
      <c r="I2" s="529"/>
      <c r="J2" s="529"/>
      <c r="K2" s="529"/>
    </row>
    <row r="3" spans="1:14" x14ac:dyDescent="0.2">
      <c r="A3" s="530" t="s">
        <v>251</v>
      </c>
      <c r="B3" s="529"/>
      <c r="C3" s="529"/>
      <c r="D3" s="529"/>
      <c r="E3" s="529"/>
      <c r="F3" s="529"/>
      <c r="G3" s="529"/>
      <c r="H3" s="529"/>
      <c r="I3" s="529"/>
      <c r="J3" s="529"/>
      <c r="K3" s="529"/>
    </row>
    <row r="4" spans="1:14" x14ac:dyDescent="0.2">
      <c r="A4" s="528" t="str">
        <f>'106 Tracker Amort Balances'!A4</f>
        <v>Effective November 1, 2019</v>
      </c>
      <c r="B4" s="529"/>
      <c r="C4" s="529"/>
      <c r="D4" s="529"/>
      <c r="E4" s="529"/>
      <c r="F4" s="529"/>
      <c r="G4" s="529"/>
      <c r="H4" s="529"/>
      <c r="I4" s="529"/>
      <c r="J4" s="529"/>
      <c r="K4" s="529"/>
    </row>
    <row r="5" spans="1:14" x14ac:dyDescent="0.2">
      <c r="L5" s="183"/>
    </row>
    <row r="6" spans="1:14" ht="32.25" customHeight="1" x14ac:dyDescent="0.2">
      <c r="D6" s="527" t="s">
        <v>252</v>
      </c>
      <c r="E6" s="526"/>
      <c r="F6" s="428"/>
      <c r="G6" s="527" t="s">
        <v>363</v>
      </c>
      <c r="H6" s="526"/>
      <c r="I6" s="161"/>
      <c r="J6" s="525" t="s">
        <v>383</v>
      </c>
      <c r="K6" s="526"/>
      <c r="L6" s="1"/>
      <c r="M6" s="525" t="s">
        <v>384</v>
      </c>
      <c r="N6" s="526"/>
    </row>
    <row r="7" spans="1:14" x14ac:dyDescent="0.2">
      <c r="D7" s="238" t="s">
        <v>304</v>
      </c>
      <c r="E7" s="238" t="s">
        <v>253</v>
      </c>
      <c r="F7" s="239"/>
      <c r="G7" s="238" t="s">
        <v>10</v>
      </c>
      <c r="H7" s="238" t="s">
        <v>253</v>
      </c>
      <c r="I7" s="239"/>
      <c r="J7" s="238" t="s">
        <v>10</v>
      </c>
      <c r="K7" s="238" t="s">
        <v>253</v>
      </c>
      <c r="L7" s="239"/>
      <c r="M7" s="238" t="s">
        <v>10</v>
      </c>
      <c r="N7" s="238" t="s">
        <v>253</v>
      </c>
    </row>
    <row r="8" spans="1:14" x14ac:dyDescent="0.2">
      <c r="B8" s="169" t="s">
        <v>27</v>
      </c>
      <c r="D8" s="240">
        <v>64</v>
      </c>
      <c r="E8" s="241"/>
      <c r="F8" s="241"/>
      <c r="G8" s="240">
        <v>64</v>
      </c>
      <c r="H8" s="241"/>
      <c r="I8" s="242"/>
      <c r="J8" s="240">
        <v>64</v>
      </c>
      <c r="K8" s="241"/>
      <c r="L8" s="242"/>
      <c r="M8" s="240">
        <v>64</v>
      </c>
      <c r="N8" s="241"/>
    </row>
    <row r="9" spans="1:14" x14ac:dyDescent="0.2">
      <c r="D9" s="240"/>
      <c r="E9" s="241"/>
      <c r="F9" s="241"/>
      <c r="G9" s="240"/>
      <c r="H9" s="241"/>
      <c r="I9" s="242"/>
      <c r="J9" s="240"/>
      <c r="K9" s="241"/>
      <c r="L9" s="242"/>
      <c r="M9" s="240"/>
      <c r="N9" s="241"/>
    </row>
    <row r="10" spans="1:14" x14ac:dyDescent="0.2">
      <c r="B10" s="169" t="s">
        <v>254</v>
      </c>
      <c r="D10" s="240"/>
      <c r="E10" s="241"/>
      <c r="F10" s="241"/>
      <c r="G10" s="240"/>
      <c r="H10" s="241"/>
      <c r="I10" s="242"/>
      <c r="J10" s="240"/>
      <c r="K10" s="241"/>
      <c r="L10" s="242"/>
      <c r="M10" s="240"/>
      <c r="N10" s="241"/>
    </row>
    <row r="11" spans="1:14" x14ac:dyDescent="0.2">
      <c r="C11" s="169" t="s">
        <v>255</v>
      </c>
      <c r="D11" s="243">
        <v>11</v>
      </c>
      <c r="E11" s="241">
        <f>D11</f>
        <v>11</v>
      </c>
      <c r="F11" s="241"/>
      <c r="G11" s="189">
        <f>$D$11</f>
        <v>11</v>
      </c>
      <c r="H11" s="241">
        <f>G11</f>
        <v>11</v>
      </c>
      <c r="I11" s="244"/>
      <c r="J11" s="189">
        <f>$D$11</f>
        <v>11</v>
      </c>
      <c r="K11" s="241">
        <f>J11</f>
        <v>11</v>
      </c>
      <c r="L11" s="244"/>
      <c r="M11" s="189">
        <f>D11</f>
        <v>11</v>
      </c>
      <c r="N11" s="241">
        <f>M11</f>
        <v>11</v>
      </c>
    </row>
    <row r="12" spans="1:14" x14ac:dyDescent="0.2">
      <c r="C12" s="169" t="s">
        <v>303</v>
      </c>
      <c r="D12" s="244">
        <v>0.67</v>
      </c>
      <c r="E12" s="245">
        <f>D12</f>
        <v>0.67</v>
      </c>
      <c r="F12" s="245"/>
      <c r="G12" s="246">
        <f>$D$12</f>
        <v>0.67</v>
      </c>
      <c r="H12" s="245">
        <f>G12</f>
        <v>0.67</v>
      </c>
      <c r="I12" s="244"/>
      <c r="J12" s="246">
        <f>$D$12</f>
        <v>0.67</v>
      </c>
      <c r="K12" s="245">
        <f>J12</f>
        <v>0.67</v>
      </c>
      <c r="L12" s="244"/>
      <c r="M12" s="246">
        <f t="shared" ref="M12:M13" si="0">D12</f>
        <v>0.67</v>
      </c>
      <c r="N12" s="245">
        <f>M12</f>
        <v>0.67</v>
      </c>
    </row>
    <row r="13" spans="1:14" x14ac:dyDescent="0.2">
      <c r="C13" s="169" t="s">
        <v>256</v>
      </c>
      <c r="D13" s="244">
        <v>-0.15</v>
      </c>
      <c r="E13" s="245">
        <f>D13</f>
        <v>-0.15</v>
      </c>
      <c r="F13" s="245"/>
      <c r="G13" s="246">
        <f>$D$13</f>
        <v>-0.15</v>
      </c>
      <c r="H13" s="245">
        <f>G13</f>
        <v>-0.15</v>
      </c>
      <c r="I13" s="244"/>
      <c r="J13" s="246">
        <f>$D$13</f>
        <v>-0.15</v>
      </c>
      <c r="K13" s="245">
        <f>J13</f>
        <v>-0.15</v>
      </c>
      <c r="L13" s="244"/>
      <c r="M13" s="246">
        <f t="shared" si="0"/>
        <v>-0.15</v>
      </c>
      <c r="N13" s="245">
        <f>M13</f>
        <v>-0.15</v>
      </c>
    </row>
    <row r="14" spans="1:14" x14ac:dyDescent="0.2">
      <c r="C14" s="169" t="s">
        <v>40</v>
      </c>
      <c r="D14" s="247">
        <f>SUM(D11:D13)</f>
        <v>11.52</v>
      </c>
      <c r="E14" s="247">
        <f>SUM(E11:E13)</f>
        <v>11.52</v>
      </c>
      <c r="F14" s="246"/>
      <c r="G14" s="247">
        <f>SUM(G11:G13)</f>
        <v>11.52</v>
      </c>
      <c r="H14" s="247">
        <f>SUM(H11:H13)</f>
        <v>11.52</v>
      </c>
      <c r="I14" s="244"/>
      <c r="J14" s="247">
        <f>SUM(J11:J13)</f>
        <v>11.52</v>
      </c>
      <c r="K14" s="247">
        <f>SUM(K11:K13)</f>
        <v>11.52</v>
      </c>
      <c r="L14" s="244"/>
      <c r="M14" s="247">
        <f>SUM(M11:M13)</f>
        <v>11.52</v>
      </c>
      <c r="N14" s="247">
        <f>SUM(N11:N13)</f>
        <v>11.52</v>
      </c>
    </row>
    <row r="15" spans="1:14" x14ac:dyDescent="0.2">
      <c r="D15" s="243"/>
      <c r="E15" s="241"/>
      <c r="F15" s="241"/>
      <c r="G15" s="189"/>
      <c r="H15" s="241"/>
      <c r="I15" s="244"/>
      <c r="J15" s="189"/>
      <c r="K15" s="241"/>
      <c r="L15" s="244"/>
      <c r="M15" s="189"/>
      <c r="N15" s="241"/>
    </row>
    <row r="16" spans="1:14" x14ac:dyDescent="0.2">
      <c r="B16" s="169" t="s">
        <v>257</v>
      </c>
      <c r="E16" s="241"/>
      <c r="F16" s="241"/>
      <c r="H16" s="241"/>
      <c r="K16" s="241"/>
      <c r="L16" s="183"/>
      <c r="N16" s="241"/>
    </row>
    <row r="17" spans="3:14" x14ac:dyDescent="0.2">
      <c r="C17" s="169" t="s">
        <v>258</v>
      </c>
      <c r="D17" s="248">
        <v>0.34603</v>
      </c>
      <c r="E17" s="241"/>
      <c r="F17" s="241"/>
      <c r="G17" s="250">
        <f>$D$17</f>
        <v>0.34603</v>
      </c>
      <c r="H17" s="241"/>
      <c r="I17" s="249"/>
      <c r="J17" s="250">
        <f>$D$17</f>
        <v>0.34603</v>
      </c>
      <c r="K17" s="241"/>
      <c r="L17" s="249"/>
      <c r="M17" s="250">
        <f t="shared" ref="M17:M24" si="1">D17</f>
        <v>0.34603</v>
      </c>
      <c r="N17" s="241"/>
    </row>
    <row r="18" spans="3:14" x14ac:dyDescent="0.2">
      <c r="C18" s="169" t="s">
        <v>259</v>
      </c>
      <c r="D18" s="251">
        <v>5.3699999999999998E-3</v>
      </c>
      <c r="E18" s="241"/>
      <c r="F18" s="241"/>
      <c r="G18" s="250">
        <f>$D$18</f>
        <v>5.3699999999999998E-3</v>
      </c>
      <c r="H18" s="241"/>
      <c r="I18" s="249"/>
      <c r="J18" s="250">
        <f>$D$18</f>
        <v>5.3699999999999998E-3</v>
      </c>
      <c r="K18" s="241"/>
      <c r="L18" s="249"/>
      <c r="M18" s="250">
        <f t="shared" si="1"/>
        <v>5.3699999999999998E-3</v>
      </c>
      <c r="N18" s="241"/>
    </row>
    <row r="19" spans="3:14" x14ac:dyDescent="0.2">
      <c r="C19" s="169" t="s">
        <v>260</v>
      </c>
      <c r="D19" s="248">
        <v>2.2349999999999998E-2</v>
      </c>
      <c r="E19" s="241"/>
      <c r="F19" s="241"/>
      <c r="G19" s="252">
        <f>$D$19</f>
        <v>2.2349999999999998E-2</v>
      </c>
      <c r="H19" s="241"/>
      <c r="I19" s="249"/>
      <c r="J19" s="252">
        <f>$D$19</f>
        <v>2.2349999999999998E-2</v>
      </c>
      <c r="K19" s="241"/>
      <c r="L19" s="249"/>
      <c r="M19" s="250">
        <f t="shared" si="1"/>
        <v>2.2349999999999998E-2</v>
      </c>
      <c r="N19" s="241"/>
    </row>
    <row r="20" spans="3:14" x14ac:dyDescent="0.2">
      <c r="C20" s="169" t="s">
        <v>303</v>
      </c>
      <c r="D20" s="248">
        <v>2.1229999999999999E-2</v>
      </c>
      <c r="E20" s="241"/>
      <c r="F20" s="241"/>
      <c r="G20" s="250">
        <f>$D$20</f>
        <v>2.1229999999999999E-2</v>
      </c>
      <c r="H20" s="241"/>
      <c r="I20" s="249"/>
      <c r="J20" s="250">
        <f>$D$20</f>
        <v>2.1229999999999999E-2</v>
      </c>
      <c r="K20" s="241"/>
      <c r="L20" s="249"/>
      <c r="M20" s="250">
        <f t="shared" si="1"/>
        <v>2.1229999999999999E-2</v>
      </c>
      <c r="N20" s="241"/>
    </row>
    <row r="21" spans="3:14" x14ac:dyDescent="0.2">
      <c r="C21" s="169" t="s">
        <v>256</v>
      </c>
      <c r="D21" s="248">
        <v>-4.79E-3</v>
      </c>
      <c r="E21" s="241"/>
      <c r="F21" s="241"/>
      <c r="G21" s="250">
        <f>$D$21</f>
        <v>-4.79E-3</v>
      </c>
      <c r="H21" s="241"/>
      <c r="I21" s="249"/>
      <c r="J21" s="250">
        <f>$D$21</f>
        <v>-4.79E-3</v>
      </c>
      <c r="K21" s="241"/>
      <c r="L21" s="249"/>
      <c r="M21" s="250">
        <f t="shared" si="1"/>
        <v>-4.79E-3</v>
      </c>
      <c r="N21" s="241"/>
    </row>
    <row r="22" spans="3:14" x14ac:dyDescent="0.2">
      <c r="C22" s="169" t="s">
        <v>261</v>
      </c>
      <c r="D22" s="248">
        <v>-1.0580000000000001E-2</v>
      </c>
      <c r="E22" s="241"/>
      <c r="F22" s="241"/>
      <c r="G22" s="252">
        <f>$D$22</f>
        <v>-1.0580000000000001E-2</v>
      </c>
      <c r="H22" s="241"/>
      <c r="I22" s="249"/>
      <c r="J22" s="252">
        <f>$D$22</f>
        <v>-1.0580000000000001E-2</v>
      </c>
      <c r="K22" s="241"/>
      <c r="L22" s="249"/>
      <c r="M22" s="250">
        <f t="shared" si="1"/>
        <v>-1.0580000000000001E-2</v>
      </c>
      <c r="N22" s="241"/>
    </row>
    <row r="23" spans="3:14" x14ac:dyDescent="0.2">
      <c r="C23" s="169" t="s">
        <v>262</v>
      </c>
      <c r="D23" s="248">
        <v>1.9550000000000001E-2</v>
      </c>
      <c r="E23" s="241"/>
      <c r="F23" s="241"/>
      <c r="G23" s="252">
        <f>$D$23</f>
        <v>1.9550000000000001E-2</v>
      </c>
      <c r="H23" s="241"/>
      <c r="I23" s="249"/>
      <c r="J23" s="252">
        <f>$D$23</f>
        <v>1.9550000000000001E-2</v>
      </c>
      <c r="K23" s="241"/>
      <c r="L23" s="249"/>
      <c r="M23" s="250">
        <f t="shared" si="1"/>
        <v>1.9550000000000001E-2</v>
      </c>
      <c r="N23" s="241"/>
    </row>
    <row r="24" spans="3:14" x14ac:dyDescent="0.2">
      <c r="C24" s="169" t="s">
        <v>263</v>
      </c>
      <c r="D24" s="251">
        <v>1.1209999999999999E-2</v>
      </c>
      <c r="E24" s="241"/>
      <c r="F24" s="241"/>
      <c r="G24" s="252">
        <f>$D$24</f>
        <v>1.1209999999999999E-2</v>
      </c>
      <c r="H24" s="241"/>
      <c r="I24" s="249"/>
      <c r="J24" s="252">
        <f>$D$24</f>
        <v>1.1209999999999999E-2</v>
      </c>
      <c r="K24" s="241"/>
      <c r="L24" s="249"/>
      <c r="M24" s="250">
        <f t="shared" si="1"/>
        <v>1.1209999999999999E-2</v>
      </c>
      <c r="N24" s="241"/>
    </row>
    <row r="25" spans="3:14" x14ac:dyDescent="0.2">
      <c r="C25" s="169" t="s">
        <v>40</v>
      </c>
      <c r="D25" s="253">
        <f>SUM(D17:D24)</f>
        <v>0.41037000000000001</v>
      </c>
      <c r="E25" s="241">
        <f>ROUND(D25*D$8,2)</f>
        <v>26.26</v>
      </c>
      <c r="F25" s="241"/>
      <c r="G25" s="253">
        <f>SUM(G17:G24)</f>
        <v>0.41037000000000001</v>
      </c>
      <c r="H25" s="241">
        <f>ROUND(G25*G$8,2)</f>
        <v>26.26</v>
      </c>
      <c r="I25" s="249"/>
      <c r="J25" s="253">
        <f>SUM(J17:J24)</f>
        <v>0.41037000000000001</v>
      </c>
      <c r="K25" s="241">
        <f>ROUND(J25*J$8,2)</f>
        <v>26.26</v>
      </c>
      <c r="L25" s="249"/>
      <c r="M25" s="253">
        <f>SUM(M17:M24)</f>
        <v>0.41037000000000001</v>
      </c>
      <c r="N25" s="241">
        <f>ROUND(M25*M$8,2)</f>
        <v>26.26</v>
      </c>
    </row>
    <row r="26" spans="3:14" x14ac:dyDescent="0.2">
      <c r="L26" s="183"/>
    </row>
    <row r="27" spans="3:14" x14ac:dyDescent="0.2">
      <c r="C27" s="169" t="s">
        <v>264</v>
      </c>
      <c r="D27" s="248">
        <v>1.8149999999999999E-2</v>
      </c>
      <c r="E27" s="241">
        <f>ROUND(D27*D$8,2)</f>
        <v>1.1599999999999999</v>
      </c>
      <c r="F27" s="241"/>
      <c r="G27" s="254">
        <f>$D$27</f>
        <v>1.8149999999999999E-2</v>
      </c>
      <c r="H27" s="241">
        <f>ROUND(G27*G$8,2)</f>
        <v>1.1599999999999999</v>
      </c>
      <c r="I27" s="249"/>
      <c r="J27" s="254">
        <f>$D$27</f>
        <v>1.8149999999999999E-2</v>
      </c>
      <c r="K27" s="241">
        <f>ROUND(J27*J$8,2)</f>
        <v>1.1599999999999999</v>
      </c>
      <c r="L27" s="249"/>
      <c r="M27" s="254">
        <f>D27</f>
        <v>1.8149999999999999E-2</v>
      </c>
      <c r="N27" s="241">
        <f>ROUND(M27*M$8,2)</f>
        <v>1.1599999999999999</v>
      </c>
    </row>
    <row r="28" spans="3:14" x14ac:dyDescent="0.2">
      <c r="D28" s="250"/>
      <c r="E28" s="241"/>
      <c r="F28" s="241"/>
      <c r="G28" s="250"/>
      <c r="H28" s="241"/>
      <c r="I28" s="249"/>
      <c r="J28" s="250"/>
      <c r="K28" s="241"/>
      <c r="L28" s="249"/>
      <c r="M28" s="250"/>
      <c r="N28" s="241"/>
    </row>
    <row r="29" spans="3:14" x14ac:dyDescent="0.2">
      <c r="C29" s="169" t="s">
        <v>265</v>
      </c>
      <c r="D29" s="248">
        <v>0</v>
      </c>
      <c r="E29" s="241">
        <f>ROUND(D29*D$8,2)</f>
        <v>0</v>
      </c>
      <c r="F29" s="241"/>
      <c r="G29" s="252">
        <f>$D$29</f>
        <v>0</v>
      </c>
      <c r="H29" s="241">
        <f>ROUND(G29*G$8,2)</f>
        <v>0</v>
      </c>
      <c r="I29" s="249"/>
      <c r="J29" s="252">
        <f>$D$29</f>
        <v>0</v>
      </c>
      <c r="K29" s="241">
        <f>ROUND(J29*J$8,2)</f>
        <v>0</v>
      </c>
      <c r="L29" s="249"/>
      <c r="M29" s="252">
        <f>D29</f>
        <v>0</v>
      </c>
      <c r="N29" s="241">
        <f>ROUND(M29*M$8,2)</f>
        <v>0</v>
      </c>
    </row>
    <row r="30" spans="3:14" x14ac:dyDescent="0.2">
      <c r="D30" s="250"/>
      <c r="E30" s="241"/>
      <c r="F30" s="241"/>
      <c r="G30" s="250"/>
      <c r="H30" s="241"/>
      <c r="I30" s="249"/>
      <c r="J30" s="250"/>
      <c r="K30" s="241"/>
      <c r="L30" s="249"/>
      <c r="M30" s="250"/>
      <c r="N30" s="241"/>
    </row>
    <row r="31" spans="3:14" x14ac:dyDescent="0.2">
      <c r="C31" s="169" t="s">
        <v>266</v>
      </c>
      <c r="D31" s="248">
        <v>0.32665</v>
      </c>
      <c r="E31" s="241"/>
      <c r="F31" s="241"/>
      <c r="G31" s="255">
        <v>0.34614</v>
      </c>
      <c r="H31" s="241"/>
      <c r="I31" s="249"/>
      <c r="J31" s="250">
        <f>$D$31</f>
        <v>0.32665</v>
      </c>
      <c r="K31" s="241"/>
      <c r="L31" s="249"/>
      <c r="M31" s="250">
        <f>G31</f>
        <v>0.34614</v>
      </c>
      <c r="N31" s="241"/>
    </row>
    <row r="32" spans="3:14" x14ac:dyDescent="0.2">
      <c r="C32" s="169" t="s">
        <v>267</v>
      </c>
      <c r="D32" s="248">
        <v>-5.8279999999999998E-2</v>
      </c>
      <c r="E32" s="241"/>
      <c r="F32" s="241"/>
      <c r="G32" s="250">
        <f>D32</f>
        <v>-5.8279999999999998E-2</v>
      </c>
      <c r="H32" s="241"/>
      <c r="I32" s="249"/>
      <c r="J32" s="255">
        <f>'106 Tracker Amort Rates'!D34</f>
        <v>-1.6150000000000001E-2</v>
      </c>
      <c r="K32" s="241"/>
      <c r="L32" s="249"/>
      <c r="M32" s="250">
        <f>J32</f>
        <v>-1.6150000000000001E-2</v>
      </c>
      <c r="N32" s="241"/>
    </row>
    <row r="33" spans="2:14" x14ac:dyDescent="0.2">
      <c r="C33" s="169" t="s">
        <v>356</v>
      </c>
      <c r="D33" s="248">
        <v>5.4429999999999999E-2</v>
      </c>
      <c r="E33" s="241"/>
      <c r="F33" s="241"/>
      <c r="G33" s="250">
        <f t="shared" ref="G33:G34" si="2">D33</f>
        <v>5.4429999999999999E-2</v>
      </c>
      <c r="H33" s="241"/>
      <c r="I33" s="249"/>
      <c r="J33" s="497">
        <f>'Supplemental 106A Amort Rates'!D29</f>
        <v>5.4429999999999999E-2</v>
      </c>
      <c r="K33" s="241"/>
      <c r="L33" s="249"/>
      <c r="M33" s="250">
        <f>J33</f>
        <v>5.4429999999999999E-2</v>
      </c>
      <c r="N33" s="241"/>
    </row>
    <row r="34" spans="2:14" x14ac:dyDescent="0.2">
      <c r="C34" s="169" t="s">
        <v>357</v>
      </c>
      <c r="D34" s="248">
        <v>0</v>
      </c>
      <c r="E34" s="241"/>
      <c r="F34" s="241"/>
      <c r="G34" s="250">
        <f t="shared" si="2"/>
        <v>0</v>
      </c>
      <c r="H34" s="241"/>
      <c r="I34" s="249"/>
      <c r="J34" s="255">
        <f>'Supplemental 106B Amort Rates'!D27</f>
        <v>6.1969999999999997E-2</v>
      </c>
      <c r="K34" s="241"/>
      <c r="L34" s="249"/>
      <c r="M34" s="250">
        <f>J34</f>
        <v>6.1969999999999997E-2</v>
      </c>
      <c r="N34" s="241"/>
    </row>
    <row r="35" spans="2:14" x14ac:dyDescent="0.2">
      <c r="C35" s="169" t="s">
        <v>40</v>
      </c>
      <c r="D35" s="253">
        <f>SUM(D31:D34)</f>
        <v>0.32279999999999998</v>
      </c>
      <c r="E35" s="241">
        <f>ROUND(D35*D$8,2)</f>
        <v>20.66</v>
      </c>
      <c r="F35" s="241"/>
      <c r="G35" s="253">
        <f>SUM(G31:G34)</f>
        <v>0.34228999999999998</v>
      </c>
      <c r="H35" s="241">
        <f>ROUND(G35*G$8,2)</f>
        <v>21.91</v>
      </c>
      <c r="I35" s="249"/>
      <c r="J35" s="253">
        <f>SUM(J31:J34)</f>
        <v>0.42689999999999995</v>
      </c>
      <c r="K35" s="241">
        <f>ROUND(J35*J$8,2)</f>
        <v>27.32</v>
      </c>
      <c r="L35" s="249"/>
      <c r="M35" s="253">
        <f>SUM(M31:M34)</f>
        <v>0.44638999999999995</v>
      </c>
      <c r="N35" s="241">
        <f>ROUND(M35*M$8,2)</f>
        <v>28.57</v>
      </c>
    </row>
    <row r="36" spans="2:14" x14ac:dyDescent="0.2">
      <c r="C36" s="169" t="s">
        <v>268</v>
      </c>
      <c r="D36" s="253">
        <f>D25+D27+D29+D35</f>
        <v>0.75131999999999999</v>
      </c>
      <c r="E36" s="256">
        <f>SUM(E25,E27,E29,E35)</f>
        <v>48.08</v>
      </c>
      <c r="F36" s="245"/>
      <c r="G36" s="253">
        <f>G25+G27+G29+G35</f>
        <v>0.77081</v>
      </c>
      <c r="H36" s="256">
        <f>SUM(H25,H27,H29,H35)</f>
        <v>49.33</v>
      </c>
      <c r="I36" s="257"/>
      <c r="J36" s="253">
        <f>J25+J27+J29+J35</f>
        <v>0.85541999999999996</v>
      </c>
      <c r="K36" s="256">
        <f>SUM(K25,K27,K29,K35)</f>
        <v>54.74</v>
      </c>
      <c r="L36" s="257"/>
      <c r="M36" s="253">
        <f>M25+M27+M29+M35</f>
        <v>0.87490999999999997</v>
      </c>
      <c r="N36" s="256">
        <f>SUM(N25,N27,N29,N35)</f>
        <v>55.99</v>
      </c>
    </row>
    <row r="37" spans="2:14" x14ac:dyDescent="0.2">
      <c r="E37" s="241"/>
      <c r="F37" s="241"/>
      <c r="H37" s="241"/>
      <c r="K37" s="241"/>
      <c r="L37" s="183"/>
      <c r="N37" s="241"/>
    </row>
    <row r="38" spans="2:14" x14ac:dyDescent="0.2">
      <c r="B38" s="169" t="s">
        <v>269</v>
      </c>
      <c r="D38" s="189"/>
      <c r="E38" s="241">
        <f>E14+E36</f>
        <v>59.599999999999994</v>
      </c>
      <c r="F38" s="241"/>
      <c r="G38" s="189"/>
      <c r="H38" s="241">
        <f>H14+H36</f>
        <v>60.849999999999994</v>
      </c>
      <c r="I38" s="246"/>
      <c r="J38" s="189"/>
      <c r="K38" s="241">
        <f>K14+K36</f>
        <v>66.260000000000005</v>
      </c>
      <c r="L38" s="246"/>
      <c r="M38" s="189"/>
      <c r="N38" s="241">
        <f>N14+N36</f>
        <v>67.510000000000005</v>
      </c>
    </row>
    <row r="39" spans="2:14" x14ac:dyDescent="0.2">
      <c r="B39" s="169" t="s">
        <v>270</v>
      </c>
      <c r="D39" s="189"/>
      <c r="E39" s="241"/>
      <c r="F39" s="241"/>
      <c r="G39" s="189"/>
      <c r="H39" s="241">
        <f>H38-$E38</f>
        <v>1.25</v>
      </c>
      <c r="I39" s="246"/>
      <c r="J39" s="189"/>
      <c r="K39" s="241">
        <f>K38-$E38</f>
        <v>6.6600000000000108</v>
      </c>
      <c r="L39" s="246"/>
      <c r="M39" s="189"/>
      <c r="N39" s="241">
        <f>N38-$E38</f>
        <v>7.9100000000000108</v>
      </c>
    </row>
    <row r="40" spans="2:14" x14ac:dyDescent="0.2">
      <c r="B40" s="169" t="s">
        <v>271</v>
      </c>
      <c r="D40" s="167"/>
      <c r="E40" s="167"/>
      <c r="F40" s="167"/>
      <c r="G40" s="167"/>
      <c r="H40" s="168">
        <f>H39/$E38</f>
        <v>2.0973154362416108E-2</v>
      </c>
      <c r="I40" s="258"/>
      <c r="J40" s="167"/>
      <c r="K40" s="168">
        <f>K39/$E38</f>
        <v>0.11174496644295322</v>
      </c>
      <c r="L40" s="258"/>
      <c r="M40" s="167"/>
      <c r="N40" s="168">
        <f>N39/$E38</f>
        <v>0.13271812080536932</v>
      </c>
    </row>
    <row r="41" spans="2:14" x14ac:dyDescent="0.2">
      <c r="E41" s="241"/>
      <c r="F41" s="241"/>
      <c r="L41" s="183"/>
    </row>
    <row r="42" spans="2:14" x14ac:dyDescent="0.2">
      <c r="B42" s="169" t="s">
        <v>272</v>
      </c>
      <c r="D42" s="250">
        <f>D25+D27+D29</f>
        <v>0.42852000000000001</v>
      </c>
      <c r="E42" s="241"/>
      <c r="F42" s="241"/>
      <c r="G42" s="250">
        <f>G25+G27+G29</f>
        <v>0.42852000000000001</v>
      </c>
      <c r="I42" s="257"/>
      <c r="J42" s="250">
        <f>J25+J27+J29</f>
        <v>0.42852000000000001</v>
      </c>
      <c r="L42" s="257"/>
      <c r="M42" s="250">
        <f>M25+M27+M29</f>
        <v>0.42852000000000001</v>
      </c>
    </row>
    <row r="44" spans="2:14" x14ac:dyDescent="0.2">
      <c r="B44" s="259" t="s">
        <v>305</v>
      </c>
    </row>
    <row r="45" spans="2:14" x14ac:dyDescent="0.2">
      <c r="C45" s="259"/>
      <c r="D45" s="259"/>
      <c r="E45" s="259"/>
      <c r="F45" s="259"/>
      <c r="G45" s="259"/>
      <c r="H45" s="259"/>
      <c r="I45" s="260"/>
      <c r="J45" s="260"/>
      <c r="K45" s="260"/>
    </row>
  </sheetData>
  <mergeCells count="8">
    <mergeCell ref="M6:N6"/>
    <mergeCell ref="D6:E6"/>
    <mergeCell ref="J6:K6"/>
    <mergeCell ref="A1:K1"/>
    <mergeCell ref="A2:K2"/>
    <mergeCell ref="A4:K4"/>
    <mergeCell ref="A3:K3"/>
    <mergeCell ref="G6:H6"/>
  </mergeCells>
  <pageMargins left="0.7" right="0.7" top="0.75" bottom="0.75" header="0.3" footer="0.3"/>
  <pageSetup scale="89" orientation="landscape" horizontalDpi="90" verticalDpi="90" r:id="rId1"/>
  <headerFooter>
    <oddFooter>&amp;CPage &amp;P of &amp;N&amp;R&amp;F
&amp;A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
  <sheetViews>
    <sheetView workbookViewId="0">
      <selection activeCell="U42" sqref="U42"/>
    </sheetView>
  </sheetViews>
  <sheetFormatPr defaultRowHeight="12.75" x14ac:dyDescent="0.2"/>
  <sheetData/>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0"/>
  <sheetViews>
    <sheetView topLeftCell="A4" zoomScaleNormal="100" workbookViewId="0">
      <selection activeCell="A6" sqref="A1:XFD1048576"/>
    </sheetView>
  </sheetViews>
  <sheetFormatPr defaultColWidth="9.140625" defaultRowHeight="11.25" x14ac:dyDescent="0.2"/>
  <cols>
    <col min="1" max="1" width="9.140625" style="1" customWidth="1"/>
    <col min="2" max="2" width="9.28515625" style="1" bestFit="1" customWidth="1"/>
    <col min="3" max="3" width="12" style="1" bestFit="1" customWidth="1"/>
    <col min="4" max="4" width="10.140625" style="1" bestFit="1" customWidth="1"/>
    <col min="5" max="6" width="10.7109375" style="1" bestFit="1" customWidth="1"/>
    <col min="7" max="8" width="10.140625" style="1" bestFit="1" customWidth="1"/>
    <col min="9" max="9" width="9.85546875" style="1" bestFit="1" customWidth="1"/>
    <col min="10" max="10" width="12" style="1" bestFit="1" customWidth="1"/>
    <col min="11" max="15" width="9.28515625" style="1" bestFit="1" customWidth="1"/>
    <col min="16" max="20" width="10.140625" style="1" bestFit="1" customWidth="1"/>
    <col min="21" max="27" width="9.28515625" style="1" customWidth="1"/>
    <col min="28" max="29" width="12.140625" style="1" bestFit="1" customWidth="1"/>
    <col min="30" max="16384" width="9.140625" style="1"/>
  </cols>
  <sheetData>
    <row r="1" spans="1:29" x14ac:dyDescent="0.2">
      <c r="A1" s="531" t="str">
        <f>'106 Tracker Amort Balances'!A1:E1</f>
        <v>Puget Sound Energy</v>
      </c>
      <c r="B1" s="532"/>
      <c r="C1" s="532"/>
      <c r="D1" s="532"/>
      <c r="E1" s="532"/>
      <c r="F1" s="532"/>
      <c r="G1" s="532"/>
      <c r="H1" s="532"/>
      <c r="I1" s="532"/>
      <c r="J1" s="532"/>
      <c r="K1" s="532"/>
      <c r="L1" s="532"/>
      <c r="M1" s="532"/>
      <c r="N1" s="532"/>
    </row>
    <row r="2" spans="1:29" x14ac:dyDescent="0.2">
      <c r="A2" s="531" t="str">
        <f>'106 Tracker Amort Balances'!A2:E2</f>
        <v xml:space="preserve">PGA Deferral Amortization 106 Tracker Filing </v>
      </c>
      <c r="B2" s="532"/>
      <c r="C2" s="532"/>
      <c r="D2" s="532"/>
      <c r="E2" s="532"/>
      <c r="F2" s="532"/>
      <c r="G2" s="532"/>
      <c r="H2" s="532"/>
      <c r="I2" s="532"/>
      <c r="J2" s="532"/>
      <c r="K2" s="532"/>
      <c r="L2" s="532"/>
      <c r="M2" s="532"/>
      <c r="N2" s="532"/>
    </row>
    <row r="3" spans="1:29" x14ac:dyDescent="0.2">
      <c r="A3" s="533" t="s">
        <v>41</v>
      </c>
      <c r="B3" s="512"/>
      <c r="C3" s="512"/>
      <c r="D3" s="512"/>
      <c r="E3" s="512"/>
      <c r="F3" s="512"/>
      <c r="G3" s="512"/>
      <c r="H3" s="512"/>
      <c r="I3" s="512"/>
      <c r="J3" s="512"/>
      <c r="K3" s="512"/>
      <c r="L3" s="512"/>
      <c r="M3" s="512"/>
      <c r="N3" s="512"/>
    </row>
    <row r="4" spans="1:29" x14ac:dyDescent="0.2">
      <c r="A4" s="531" t="str">
        <f>'106 Tracker Amort Balances'!A4:E4</f>
        <v>Effective November 1, 2019</v>
      </c>
      <c r="B4" s="532"/>
      <c r="C4" s="532"/>
      <c r="D4" s="532"/>
      <c r="E4" s="532"/>
      <c r="F4" s="532"/>
      <c r="G4" s="532"/>
      <c r="H4" s="532"/>
      <c r="I4" s="532"/>
      <c r="J4" s="532"/>
      <c r="K4" s="532"/>
      <c r="L4" s="532"/>
      <c r="M4" s="532"/>
      <c r="N4" s="532"/>
    </row>
    <row r="5" spans="1:29" x14ac:dyDescent="0.2">
      <c r="A5" s="126"/>
      <c r="B5" s="126"/>
      <c r="C5" s="126"/>
      <c r="D5" s="126"/>
      <c r="E5" s="126"/>
      <c r="F5" s="126"/>
      <c r="G5" s="126"/>
      <c r="H5" s="126"/>
      <c r="I5" s="126"/>
      <c r="J5" s="126"/>
      <c r="K5" s="126"/>
      <c r="L5" s="126"/>
      <c r="M5" s="126"/>
      <c r="N5" s="126"/>
      <c r="O5" s="126"/>
      <c r="P5" s="126"/>
      <c r="Q5" s="126"/>
      <c r="R5" s="126"/>
      <c r="S5" s="126"/>
      <c r="T5" s="126"/>
      <c r="U5" s="126"/>
      <c r="V5" s="126"/>
      <c r="W5" s="126"/>
      <c r="X5" s="126"/>
      <c r="Y5" s="126"/>
      <c r="Z5" s="126"/>
      <c r="AA5" s="126"/>
      <c r="AB5" s="126"/>
    </row>
    <row r="6" spans="1:29" ht="12" thickBot="1" x14ac:dyDescent="0.25">
      <c r="A6" s="7" t="s">
        <v>29</v>
      </c>
      <c r="G6" s="7"/>
      <c r="H6" s="7"/>
      <c r="AB6" s="283" t="s">
        <v>276</v>
      </c>
      <c r="AC6" s="283" t="s">
        <v>368</v>
      </c>
    </row>
    <row r="7" spans="1:29" x14ac:dyDescent="0.2">
      <c r="A7" s="13" t="s">
        <v>28</v>
      </c>
      <c r="B7" s="298">
        <v>43709</v>
      </c>
      <c r="C7" s="299">
        <f>EDATE(B7,1)</f>
        <v>43739</v>
      </c>
      <c r="D7" s="310">
        <f t="shared" ref="D7:O7" si="0">EDATE(C7,1)</f>
        <v>43770</v>
      </c>
      <c r="E7" s="299">
        <f t="shared" si="0"/>
        <v>43800</v>
      </c>
      <c r="F7" s="299">
        <f t="shared" si="0"/>
        <v>43831</v>
      </c>
      <c r="G7" s="299">
        <f t="shared" si="0"/>
        <v>43862</v>
      </c>
      <c r="H7" s="299">
        <f t="shared" si="0"/>
        <v>43891</v>
      </c>
      <c r="I7" s="299">
        <f t="shared" si="0"/>
        <v>43922</v>
      </c>
      <c r="J7" s="299">
        <f t="shared" si="0"/>
        <v>43952</v>
      </c>
      <c r="K7" s="299">
        <f t="shared" si="0"/>
        <v>43983</v>
      </c>
      <c r="L7" s="299">
        <f t="shared" si="0"/>
        <v>44013</v>
      </c>
      <c r="M7" s="299">
        <f t="shared" si="0"/>
        <v>44044</v>
      </c>
      <c r="N7" s="299">
        <f t="shared" si="0"/>
        <v>44075</v>
      </c>
      <c r="O7" s="299">
        <f t="shared" si="0"/>
        <v>44105</v>
      </c>
      <c r="P7" s="311">
        <f t="shared" ref="P7" si="1">EDATE(O7,1)</f>
        <v>44136</v>
      </c>
      <c r="Q7" s="312">
        <f t="shared" ref="Q7" si="2">EDATE(P7,1)</f>
        <v>44166</v>
      </c>
      <c r="R7" s="312">
        <f t="shared" ref="R7" si="3">EDATE(Q7,1)</f>
        <v>44197</v>
      </c>
      <c r="S7" s="312">
        <f t="shared" ref="S7" si="4">EDATE(R7,1)</f>
        <v>44228</v>
      </c>
      <c r="T7" s="312">
        <f t="shared" ref="T7" si="5">EDATE(S7,1)</f>
        <v>44256</v>
      </c>
      <c r="U7" s="312">
        <f t="shared" ref="U7" si="6">EDATE(T7,1)</f>
        <v>44287</v>
      </c>
      <c r="V7" s="312">
        <f t="shared" ref="V7" si="7">EDATE(U7,1)</f>
        <v>44317</v>
      </c>
      <c r="W7" s="312">
        <f t="shared" ref="W7" si="8">EDATE(V7,1)</f>
        <v>44348</v>
      </c>
      <c r="X7" s="312">
        <f t="shared" ref="X7" si="9">EDATE(W7,1)</f>
        <v>44378</v>
      </c>
      <c r="Y7" s="312">
        <f t="shared" ref="Y7" si="10">EDATE(X7,1)</f>
        <v>44409</v>
      </c>
      <c r="Z7" s="312">
        <f t="shared" ref="Z7" si="11">EDATE(Y7,1)</f>
        <v>44440</v>
      </c>
      <c r="AA7" s="313">
        <f t="shared" ref="AA7" si="12">EDATE(Z7,1)</f>
        <v>44470</v>
      </c>
      <c r="AB7" s="13" t="s">
        <v>3</v>
      </c>
      <c r="AC7" s="13" t="s">
        <v>3</v>
      </c>
    </row>
    <row r="8" spans="1:29" x14ac:dyDescent="0.2">
      <c r="A8" s="88">
        <v>23</v>
      </c>
      <c r="B8" s="301">
        <v>17976427</v>
      </c>
      <c r="C8" s="129">
        <v>43018422</v>
      </c>
      <c r="D8" s="301">
        <v>77407911</v>
      </c>
      <c r="E8" s="129">
        <v>100724539</v>
      </c>
      <c r="F8" s="129">
        <v>93350674</v>
      </c>
      <c r="G8" s="129">
        <v>82068598</v>
      </c>
      <c r="H8" s="129">
        <v>70825946</v>
      </c>
      <c r="I8" s="129">
        <v>50936814</v>
      </c>
      <c r="J8" s="129">
        <v>30239481</v>
      </c>
      <c r="K8" s="129">
        <v>19650181</v>
      </c>
      <c r="L8" s="129">
        <v>13603679</v>
      </c>
      <c r="M8" s="129">
        <v>12609707</v>
      </c>
      <c r="N8" s="129">
        <v>18059370</v>
      </c>
      <c r="O8" s="129">
        <v>43107059</v>
      </c>
      <c r="P8" s="301">
        <v>77508480</v>
      </c>
      <c r="Q8" s="129">
        <v>100995168</v>
      </c>
      <c r="R8" s="129">
        <v>94457524</v>
      </c>
      <c r="S8" s="129">
        <v>80460447</v>
      </c>
      <c r="T8" s="129">
        <v>71703960</v>
      </c>
      <c r="U8" s="129">
        <v>51601945</v>
      </c>
      <c r="V8" s="129">
        <v>30684181</v>
      </c>
      <c r="W8" s="129">
        <v>19967815</v>
      </c>
      <c r="X8" s="129">
        <v>13837038</v>
      </c>
      <c r="Y8" s="129">
        <v>12811601</v>
      </c>
      <c r="Z8" s="129">
        <v>18317822</v>
      </c>
      <c r="AA8" s="302">
        <v>43681017</v>
      </c>
      <c r="AB8" s="130">
        <f t="shared" ref="AB8:AB14" si="13">SUM(D8:O8)</f>
        <v>612583959</v>
      </c>
      <c r="AC8" s="130">
        <f t="shared" ref="AC8:AC14" si="14">SUM(D8:AA8)</f>
        <v>1228610957</v>
      </c>
    </row>
    <row r="9" spans="1:29" x14ac:dyDescent="0.2">
      <c r="A9" s="88">
        <v>16</v>
      </c>
      <c r="B9" s="301">
        <v>969</v>
      </c>
      <c r="C9" s="129">
        <v>1006</v>
      </c>
      <c r="D9" s="301">
        <v>849</v>
      </c>
      <c r="E9" s="129">
        <v>894</v>
      </c>
      <c r="F9" s="129">
        <v>795</v>
      </c>
      <c r="G9" s="129">
        <v>590</v>
      </c>
      <c r="H9" s="129">
        <v>691</v>
      </c>
      <c r="I9" s="129">
        <v>634</v>
      </c>
      <c r="J9" s="129">
        <v>547</v>
      </c>
      <c r="K9" s="129">
        <v>568</v>
      </c>
      <c r="L9" s="129">
        <v>722</v>
      </c>
      <c r="M9" s="129">
        <v>772</v>
      </c>
      <c r="N9" s="129">
        <v>938</v>
      </c>
      <c r="O9" s="129">
        <v>983</v>
      </c>
      <c r="P9" s="301">
        <v>833</v>
      </c>
      <c r="Q9" s="129">
        <v>881</v>
      </c>
      <c r="R9" s="129">
        <v>791</v>
      </c>
      <c r="S9" s="129">
        <v>585</v>
      </c>
      <c r="T9" s="129">
        <v>688</v>
      </c>
      <c r="U9" s="129">
        <v>630</v>
      </c>
      <c r="V9" s="129">
        <v>543</v>
      </c>
      <c r="W9" s="129">
        <v>562</v>
      </c>
      <c r="X9" s="129">
        <v>709</v>
      </c>
      <c r="Y9" s="129">
        <v>757</v>
      </c>
      <c r="Z9" s="129">
        <v>918</v>
      </c>
      <c r="AA9" s="302">
        <v>972</v>
      </c>
      <c r="AB9" s="130">
        <f t="shared" si="13"/>
        <v>8983</v>
      </c>
      <c r="AC9" s="130">
        <f t="shared" si="14"/>
        <v>17852</v>
      </c>
    </row>
    <row r="10" spans="1:29" x14ac:dyDescent="0.2">
      <c r="A10" s="88">
        <v>31</v>
      </c>
      <c r="B10" s="301">
        <v>10581268</v>
      </c>
      <c r="C10" s="129">
        <v>17478192</v>
      </c>
      <c r="D10" s="301">
        <v>27374959</v>
      </c>
      <c r="E10" s="129">
        <v>35086182</v>
      </c>
      <c r="F10" s="129">
        <v>33305107</v>
      </c>
      <c r="G10" s="129">
        <v>29548162</v>
      </c>
      <c r="H10" s="129">
        <v>26255643</v>
      </c>
      <c r="I10" s="129">
        <v>19735830</v>
      </c>
      <c r="J10" s="129">
        <v>13510430</v>
      </c>
      <c r="K10" s="129">
        <v>10184956</v>
      </c>
      <c r="L10" s="129">
        <v>8537822</v>
      </c>
      <c r="M10" s="129">
        <v>9007280</v>
      </c>
      <c r="N10" s="129">
        <v>10593088</v>
      </c>
      <c r="O10" s="129">
        <v>17530246</v>
      </c>
      <c r="P10" s="301">
        <v>27458935</v>
      </c>
      <c r="Q10" s="129">
        <v>35067078</v>
      </c>
      <c r="R10" s="129">
        <v>33451740</v>
      </c>
      <c r="S10" s="129">
        <v>28704679</v>
      </c>
      <c r="T10" s="129">
        <v>26362628</v>
      </c>
      <c r="U10" s="129">
        <v>19810568</v>
      </c>
      <c r="V10" s="129">
        <v>13554461</v>
      </c>
      <c r="W10" s="129">
        <v>10228864</v>
      </c>
      <c r="X10" s="129">
        <v>8507296</v>
      </c>
      <c r="Y10" s="129">
        <v>9078470</v>
      </c>
      <c r="Z10" s="129">
        <v>10678701</v>
      </c>
      <c r="AA10" s="302">
        <v>17621626</v>
      </c>
      <c r="AB10" s="130">
        <f t="shared" si="13"/>
        <v>240669705</v>
      </c>
      <c r="AC10" s="130">
        <f t="shared" si="14"/>
        <v>481194751</v>
      </c>
    </row>
    <row r="11" spans="1:29" x14ac:dyDescent="0.2">
      <c r="A11" s="88">
        <v>41</v>
      </c>
      <c r="B11" s="301">
        <v>3832092</v>
      </c>
      <c r="C11" s="129">
        <v>5763088</v>
      </c>
      <c r="D11" s="301">
        <v>7450435</v>
      </c>
      <c r="E11" s="129">
        <v>8362783</v>
      </c>
      <c r="F11" s="129">
        <v>7804647</v>
      </c>
      <c r="G11" s="129">
        <v>7213584</v>
      </c>
      <c r="H11" s="129">
        <v>6743125</v>
      </c>
      <c r="I11" s="129">
        <v>5686283</v>
      </c>
      <c r="J11" s="129">
        <v>4431574</v>
      </c>
      <c r="K11" s="129">
        <v>3879618</v>
      </c>
      <c r="L11" s="129">
        <v>3234618</v>
      </c>
      <c r="M11" s="129">
        <v>3199761</v>
      </c>
      <c r="N11" s="129">
        <v>3767734</v>
      </c>
      <c r="O11" s="129">
        <v>5689245</v>
      </c>
      <c r="P11" s="301">
        <v>7374436</v>
      </c>
      <c r="Q11" s="129">
        <v>8250931</v>
      </c>
      <c r="R11" s="129">
        <v>7735041</v>
      </c>
      <c r="S11" s="129">
        <v>6950161</v>
      </c>
      <c r="T11" s="129">
        <v>6676729</v>
      </c>
      <c r="U11" s="129">
        <v>5626046</v>
      </c>
      <c r="V11" s="129">
        <v>4375720</v>
      </c>
      <c r="W11" s="129">
        <v>3824723</v>
      </c>
      <c r="X11" s="129">
        <v>3265177</v>
      </c>
      <c r="Y11" s="129">
        <v>3156481</v>
      </c>
      <c r="Z11" s="129">
        <v>3720914</v>
      </c>
      <c r="AA11" s="302">
        <v>5620181</v>
      </c>
      <c r="AB11" s="130">
        <f t="shared" si="13"/>
        <v>67463407</v>
      </c>
      <c r="AC11" s="130">
        <f t="shared" si="14"/>
        <v>134039947</v>
      </c>
    </row>
    <row r="12" spans="1:29" x14ac:dyDescent="0.2">
      <c r="A12" s="88">
        <v>85</v>
      </c>
      <c r="B12" s="301">
        <v>900523</v>
      </c>
      <c r="C12" s="129">
        <v>1147896</v>
      </c>
      <c r="D12" s="301">
        <v>1460054</v>
      </c>
      <c r="E12" s="129">
        <v>1700341</v>
      </c>
      <c r="F12" s="129">
        <v>1835059</v>
      </c>
      <c r="G12" s="129">
        <v>1724869</v>
      </c>
      <c r="H12" s="129">
        <v>1590134</v>
      </c>
      <c r="I12" s="129">
        <v>1387161</v>
      </c>
      <c r="J12" s="129">
        <v>1006267</v>
      </c>
      <c r="K12" s="129">
        <v>817698</v>
      </c>
      <c r="L12" s="129">
        <v>759958</v>
      </c>
      <c r="M12" s="129">
        <v>776099</v>
      </c>
      <c r="N12" s="129">
        <v>885782</v>
      </c>
      <c r="O12" s="129">
        <v>1127530</v>
      </c>
      <c r="P12" s="301">
        <v>1436976</v>
      </c>
      <c r="Q12" s="129">
        <v>1674199</v>
      </c>
      <c r="R12" s="129">
        <v>1796945</v>
      </c>
      <c r="S12" s="129">
        <v>1642894</v>
      </c>
      <c r="T12" s="129">
        <v>1556518</v>
      </c>
      <c r="U12" s="129">
        <v>1358099</v>
      </c>
      <c r="V12" s="129">
        <v>982648</v>
      </c>
      <c r="W12" s="129">
        <v>796356</v>
      </c>
      <c r="X12" s="129">
        <v>735752</v>
      </c>
      <c r="Y12" s="129">
        <v>749141</v>
      </c>
      <c r="Z12" s="129">
        <v>856232</v>
      </c>
      <c r="AA12" s="302">
        <v>1095028</v>
      </c>
      <c r="AB12" s="130">
        <f t="shared" si="13"/>
        <v>15070952</v>
      </c>
      <c r="AC12" s="130">
        <f t="shared" si="14"/>
        <v>29751740</v>
      </c>
    </row>
    <row r="13" spans="1:29" x14ac:dyDescent="0.2">
      <c r="A13" s="88">
        <v>86</v>
      </c>
      <c r="B13" s="301">
        <v>237743</v>
      </c>
      <c r="C13" s="129">
        <v>569602</v>
      </c>
      <c r="D13" s="301">
        <v>783692</v>
      </c>
      <c r="E13" s="129">
        <v>1081705</v>
      </c>
      <c r="F13" s="129">
        <v>1022214</v>
      </c>
      <c r="G13" s="129">
        <v>1008521</v>
      </c>
      <c r="H13" s="129">
        <v>939877</v>
      </c>
      <c r="I13" s="129">
        <v>840096</v>
      </c>
      <c r="J13" s="129">
        <v>590633</v>
      </c>
      <c r="K13" s="129">
        <v>416120</v>
      </c>
      <c r="L13" s="129">
        <v>228797</v>
      </c>
      <c r="M13" s="129">
        <v>160800</v>
      </c>
      <c r="N13" s="129">
        <v>225238</v>
      </c>
      <c r="O13" s="129">
        <v>534889</v>
      </c>
      <c r="P13" s="301">
        <v>729235</v>
      </c>
      <c r="Q13" s="129">
        <v>1004936</v>
      </c>
      <c r="R13" s="129">
        <v>944841</v>
      </c>
      <c r="S13" s="129">
        <v>882671</v>
      </c>
      <c r="T13" s="129">
        <v>869939</v>
      </c>
      <c r="U13" s="129">
        <v>778012</v>
      </c>
      <c r="V13" s="129">
        <v>547307</v>
      </c>
      <c r="W13" s="129">
        <v>386911</v>
      </c>
      <c r="X13" s="129">
        <v>214259</v>
      </c>
      <c r="Y13" s="129">
        <v>150326</v>
      </c>
      <c r="Z13" s="129">
        <v>210652</v>
      </c>
      <c r="AA13" s="302">
        <v>496369</v>
      </c>
      <c r="AB13" s="130">
        <f t="shared" si="13"/>
        <v>7832582</v>
      </c>
      <c r="AC13" s="130">
        <f t="shared" si="14"/>
        <v>15048040</v>
      </c>
    </row>
    <row r="14" spans="1:29" x14ac:dyDescent="0.2">
      <c r="A14" s="88">
        <v>87</v>
      </c>
      <c r="B14" s="301">
        <v>1399142</v>
      </c>
      <c r="C14" s="129">
        <v>2333436</v>
      </c>
      <c r="D14" s="301">
        <v>2357405</v>
      </c>
      <c r="E14" s="129">
        <v>2823083</v>
      </c>
      <c r="F14" s="129">
        <v>2593372</v>
      </c>
      <c r="G14" s="129">
        <v>2311979</v>
      </c>
      <c r="H14" s="129">
        <v>2207398</v>
      </c>
      <c r="I14" s="129">
        <v>1649238</v>
      </c>
      <c r="J14" s="129">
        <v>1493313</v>
      </c>
      <c r="K14" s="129">
        <v>1203069</v>
      </c>
      <c r="L14" s="129">
        <v>1178052</v>
      </c>
      <c r="M14" s="129">
        <v>1166252</v>
      </c>
      <c r="N14" s="129">
        <v>1364390</v>
      </c>
      <c r="O14" s="129">
        <v>2282036</v>
      </c>
      <c r="P14" s="301">
        <v>2312808</v>
      </c>
      <c r="Q14" s="129">
        <v>2774416</v>
      </c>
      <c r="R14" s="129">
        <v>2537741</v>
      </c>
      <c r="S14" s="129">
        <v>2202673</v>
      </c>
      <c r="T14" s="129">
        <v>2161010</v>
      </c>
      <c r="U14" s="129">
        <v>1616361</v>
      </c>
      <c r="V14" s="129">
        <v>1460662</v>
      </c>
      <c r="W14" s="129">
        <v>1174142</v>
      </c>
      <c r="X14" s="129">
        <v>1145814</v>
      </c>
      <c r="Y14" s="129">
        <v>1133429</v>
      </c>
      <c r="Z14" s="129">
        <v>1326272</v>
      </c>
      <c r="AA14" s="302">
        <v>2223927</v>
      </c>
      <c r="AB14" s="130">
        <f t="shared" si="13"/>
        <v>22629587</v>
      </c>
      <c r="AC14" s="130">
        <f t="shared" si="14"/>
        <v>44698842</v>
      </c>
    </row>
    <row r="15" spans="1:29" x14ac:dyDescent="0.2">
      <c r="A15" s="1" t="s">
        <v>1</v>
      </c>
      <c r="B15" s="303">
        <f>SUM(B8:B14)</f>
        <v>34928164</v>
      </c>
      <c r="C15" s="131">
        <f>SUM(C8:C14)</f>
        <v>70311642</v>
      </c>
      <c r="D15" s="303">
        <f t="shared" ref="D15:AB15" si="15">SUM(D8:D14)</f>
        <v>116835305</v>
      </c>
      <c r="E15" s="131">
        <f t="shared" si="15"/>
        <v>149779527</v>
      </c>
      <c r="F15" s="131">
        <f t="shared" si="15"/>
        <v>139911868</v>
      </c>
      <c r="G15" s="131">
        <f t="shared" si="15"/>
        <v>123876303</v>
      </c>
      <c r="H15" s="131">
        <f t="shared" si="15"/>
        <v>108562814</v>
      </c>
      <c r="I15" s="131">
        <f t="shared" si="15"/>
        <v>80236056</v>
      </c>
      <c r="J15" s="131">
        <f t="shared" si="15"/>
        <v>51272245</v>
      </c>
      <c r="K15" s="131">
        <f t="shared" si="15"/>
        <v>36152210</v>
      </c>
      <c r="L15" s="131">
        <f t="shared" si="15"/>
        <v>27543648</v>
      </c>
      <c r="M15" s="131">
        <f t="shared" si="15"/>
        <v>26920671</v>
      </c>
      <c r="N15" s="131">
        <f t="shared" si="15"/>
        <v>34896540</v>
      </c>
      <c r="O15" s="131">
        <f t="shared" si="15"/>
        <v>70271988</v>
      </c>
      <c r="P15" s="314">
        <f t="shared" si="15"/>
        <v>116821703</v>
      </c>
      <c r="Q15" s="140">
        <f t="shared" si="15"/>
        <v>149767609</v>
      </c>
      <c r="R15" s="140">
        <f t="shared" si="15"/>
        <v>140924623</v>
      </c>
      <c r="S15" s="140">
        <f t="shared" si="15"/>
        <v>120844110</v>
      </c>
      <c r="T15" s="140">
        <f t="shared" si="15"/>
        <v>109331472</v>
      </c>
      <c r="U15" s="140">
        <f t="shared" si="15"/>
        <v>80791661</v>
      </c>
      <c r="V15" s="140">
        <f t="shared" si="15"/>
        <v>51605522</v>
      </c>
      <c r="W15" s="140">
        <f t="shared" si="15"/>
        <v>36379373</v>
      </c>
      <c r="X15" s="140">
        <f t="shared" si="15"/>
        <v>27706045</v>
      </c>
      <c r="Y15" s="140">
        <f t="shared" si="15"/>
        <v>27080205</v>
      </c>
      <c r="Z15" s="140">
        <f t="shared" si="15"/>
        <v>35111511</v>
      </c>
      <c r="AA15" s="315">
        <f t="shared" si="15"/>
        <v>70739120</v>
      </c>
      <c r="AB15" s="131">
        <f t="shared" si="15"/>
        <v>966259175</v>
      </c>
      <c r="AC15" s="131">
        <f t="shared" ref="AC15" si="16">SUM(AC8:AC14)</f>
        <v>1933362129</v>
      </c>
    </row>
    <row r="16" spans="1:29" x14ac:dyDescent="0.2">
      <c r="B16" s="304"/>
      <c r="C16" s="305"/>
      <c r="D16" s="304"/>
      <c r="E16" s="305"/>
      <c r="F16" s="305"/>
      <c r="G16" s="305"/>
      <c r="H16" s="305"/>
      <c r="I16" s="305"/>
      <c r="J16" s="305"/>
      <c r="K16" s="305"/>
      <c r="L16" s="305"/>
      <c r="M16" s="305"/>
      <c r="N16" s="305"/>
      <c r="O16" s="305"/>
      <c r="P16" s="304"/>
      <c r="Q16" s="305"/>
      <c r="R16" s="305"/>
      <c r="S16" s="305"/>
      <c r="T16" s="305"/>
      <c r="U16" s="305"/>
      <c r="V16" s="305"/>
      <c r="W16" s="305"/>
      <c r="X16" s="305"/>
      <c r="Y16" s="305"/>
      <c r="Z16" s="305"/>
      <c r="AA16" s="306"/>
      <c r="AB16" s="133"/>
      <c r="AC16" s="133"/>
    </row>
    <row r="17" spans="1:29" ht="12" thickBot="1" x14ac:dyDescent="0.25">
      <c r="A17" s="88" t="s">
        <v>39</v>
      </c>
      <c r="B17" s="307">
        <v>16190277</v>
      </c>
      <c r="C17" s="308">
        <v>16593809</v>
      </c>
      <c r="D17" s="307">
        <v>17347388</v>
      </c>
      <c r="E17" s="308">
        <v>17911062</v>
      </c>
      <c r="F17" s="308">
        <v>18199201</v>
      </c>
      <c r="G17" s="308">
        <v>17502791</v>
      </c>
      <c r="H17" s="308">
        <v>18592470</v>
      </c>
      <c r="I17" s="308">
        <v>17110540</v>
      </c>
      <c r="J17" s="308">
        <v>16965848</v>
      </c>
      <c r="K17" s="308">
        <v>15931782</v>
      </c>
      <c r="L17" s="308">
        <v>15809675</v>
      </c>
      <c r="M17" s="308">
        <v>16177357</v>
      </c>
      <c r="N17" s="308">
        <v>16222890</v>
      </c>
      <c r="O17" s="308">
        <v>16624195</v>
      </c>
      <c r="P17" s="307">
        <v>17383562</v>
      </c>
      <c r="Q17" s="308">
        <v>17765344</v>
      </c>
      <c r="R17" s="308">
        <v>18043398</v>
      </c>
      <c r="S17" s="308">
        <v>16773904</v>
      </c>
      <c r="T17" s="308">
        <v>18435618</v>
      </c>
      <c r="U17" s="308">
        <v>16971740</v>
      </c>
      <c r="V17" s="308">
        <v>16826443</v>
      </c>
      <c r="W17" s="308">
        <v>15808979</v>
      </c>
      <c r="X17" s="308">
        <v>15691588</v>
      </c>
      <c r="Y17" s="308">
        <v>16058270</v>
      </c>
      <c r="Z17" s="308">
        <v>16107279</v>
      </c>
      <c r="AA17" s="309">
        <v>16507564</v>
      </c>
      <c r="AB17" s="130">
        <f>SUM(D17:O17)</f>
        <v>204395199</v>
      </c>
      <c r="AC17" s="130">
        <f>SUM(D17:AA17)</f>
        <v>406768888</v>
      </c>
    </row>
    <row r="18" spans="1:29" x14ac:dyDescent="0.2">
      <c r="B18" s="132"/>
      <c r="C18" s="132"/>
      <c r="D18" s="132"/>
      <c r="E18" s="132"/>
      <c r="F18" s="132"/>
      <c r="G18" s="132"/>
      <c r="H18" s="132"/>
      <c r="I18" s="132"/>
      <c r="J18" s="132"/>
      <c r="K18" s="132"/>
      <c r="L18" s="132"/>
      <c r="M18" s="132"/>
      <c r="N18" s="132"/>
      <c r="O18" s="132"/>
      <c r="P18" s="132"/>
      <c r="Q18" s="132"/>
      <c r="R18" s="132"/>
      <c r="S18" s="132"/>
      <c r="T18" s="132"/>
      <c r="U18" s="132"/>
      <c r="V18" s="132"/>
      <c r="W18" s="132"/>
      <c r="X18" s="132"/>
      <c r="Y18" s="132"/>
      <c r="Z18" s="132"/>
      <c r="AA18" s="132"/>
      <c r="AB18" s="133"/>
    </row>
    <row r="19" spans="1:29" x14ac:dyDescent="0.2">
      <c r="A19" s="7" t="s">
        <v>277</v>
      </c>
      <c r="B19" s="134"/>
      <c r="C19" s="134"/>
      <c r="D19" s="134"/>
      <c r="E19" s="134"/>
      <c r="F19" s="134"/>
      <c r="G19" s="134"/>
      <c r="H19" s="134"/>
      <c r="I19" s="134"/>
      <c r="J19" s="135"/>
      <c r="K19" s="135"/>
      <c r="L19" s="135"/>
      <c r="M19" s="135"/>
      <c r="N19" s="134"/>
      <c r="O19" s="134"/>
      <c r="P19" s="134"/>
      <c r="Q19" s="134"/>
      <c r="R19" s="134"/>
      <c r="S19" s="134"/>
      <c r="T19" s="134"/>
      <c r="U19" s="134"/>
      <c r="V19" s="134"/>
      <c r="W19" s="134"/>
      <c r="X19" s="134"/>
      <c r="Y19" s="134"/>
      <c r="Z19" s="134"/>
      <c r="AA19" s="134"/>
      <c r="AB19" s="134"/>
    </row>
    <row r="20" spans="1:29" x14ac:dyDescent="0.2">
      <c r="A20" s="136" t="s">
        <v>14</v>
      </c>
      <c r="C20" s="13">
        <v>23</v>
      </c>
      <c r="D20" s="13">
        <v>16</v>
      </c>
      <c r="E20" s="13">
        <v>31</v>
      </c>
      <c r="F20" s="13">
        <v>41</v>
      </c>
      <c r="G20" s="13">
        <v>85</v>
      </c>
      <c r="H20" s="13">
        <v>86</v>
      </c>
      <c r="I20" s="13">
        <v>87</v>
      </c>
      <c r="J20" s="13" t="s">
        <v>3</v>
      </c>
      <c r="K20" s="10"/>
      <c r="L20" s="10"/>
      <c r="M20" s="10"/>
    </row>
    <row r="21" spans="1:29" x14ac:dyDescent="0.2">
      <c r="A21" s="136" t="s">
        <v>15</v>
      </c>
      <c r="C21" s="24">
        <f>SUM(D8:O8)</f>
        <v>612583959</v>
      </c>
      <c r="D21" s="24">
        <f>SUM(D9:O9)</f>
        <v>8983</v>
      </c>
      <c r="E21" s="24">
        <f>SUM(D10:O10)</f>
        <v>240669705</v>
      </c>
      <c r="F21" s="24">
        <f>SUM(D11:O11)</f>
        <v>67463407</v>
      </c>
      <c r="G21" s="24">
        <f>SUM(D12:O12)</f>
        <v>15070952</v>
      </c>
      <c r="H21" s="24">
        <f>SUM(D13:O13)</f>
        <v>7832582</v>
      </c>
      <c r="I21" s="24">
        <f>SUM(D14:O14)</f>
        <v>22629587</v>
      </c>
      <c r="J21" s="24">
        <f>SUM(C21:I21)</f>
        <v>966259175</v>
      </c>
      <c r="K21" s="46"/>
      <c r="L21" s="46"/>
      <c r="M21" s="46"/>
    </row>
    <row r="22" spans="1:29" x14ac:dyDescent="0.2">
      <c r="A22" s="136" t="s">
        <v>347</v>
      </c>
      <c r="C22" s="24">
        <f>SUM(D8:AA8)</f>
        <v>1228610957</v>
      </c>
      <c r="D22" s="24">
        <f>SUM(D9:AA9)</f>
        <v>17852</v>
      </c>
      <c r="E22" s="24">
        <f>SUM(D10:AA10)</f>
        <v>481194751</v>
      </c>
      <c r="F22" s="24">
        <f>SUM(D11:AA11)</f>
        <v>134039947</v>
      </c>
      <c r="G22" s="24">
        <f>SUM(D12:AA12)</f>
        <v>29751740</v>
      </c>
      <c r="H22" s="24">
        <f>SUM(D13:AA13)</f>
        <v>15048040</v>
      </c>
      <c r="I22" s="24">
        <f>SUM(D14:AA14)</f>
        <v>44698842</v>
      </c>
      <c r="J22" s="24">
        <f>SUM(C22:I22)</f>
        <v>1933362129</v>
      </c>
      <c r="K22" s="24"/>
      <c r="L22" s="24"/>
      <c r="M22" s="24"/>
      <c r="N22" s="24"/>
      <c r="O22" s="24"/>
      <c r="P22" s="24"/>
      <c r="Q22" s="24"/>
      <c r="R22" s="24"/>
      <c r="S22" s="24"/>
      <c r="T22" s="24"/>
      <c r="U22" s="24"/>
      <c r="V22" s="24"/>
    </row>
    <row r="23" spans="1:29" x14ac:dyDescent="0.2">
      <c r="B23" s="88"/>
      <c r="C23" s="24"/>
      <c r="D23" s="24"/>
      <c r="E23" s="24"/>
      <c r="F23" s="24"/>
      <c r="G23" s="24"/>
      <c r="H23" s="24"/>
      <c r="I23" s="24"/>
      <c r="J23" s="46"/>
      <c r="K23" s="46"/>
      <c r="L23" s="46"/>
      <c r="M23" s="46"/>
      <c r="N23" s="24"/>
      <c r="O23" s="24"/>
      <c r="P23" s="24"/>
      <c r="Q23" s="24"/>
      <c r="R23" s="24"/>
      <c r="S23" s="24"/>
      <c r="T23" s="24"/>
      <c r="U23" s="24"/>
      <c r="V23" s="24"/>
      <c r="W23" s="24"/>
      <c r="X23" s="24"/>
      <c r="Y23" s="24"/>
      <c r="Z23" s="24"/>
      <c r="AA23" s="24"/>
      <c r="AB23" s="24"/>
    </row>
    <row r="24" spans="1:29" s="6" customFormat="1" ht="12" thickBot="1" x14ac:dyDescent="0.25">
      <c r="A24" s="7" t="s">
        <v>42</v>
      </c>
      <c r="AB24" s="6" t="str">
        <f>AB6</f>
        <v>Nov 19 - Oct 20</v>
      </c>
    </row>
    <row r="25" spans="1:29" s="6" customFormat="1" x14ac:dyDescent="0.2">
      <c r="A25" s="1"/>
      <c r="B25" s="137"/>
      <c r="C25" s="137"/>
      <c r="D25" s="310">
        <f t="shared" ref="D25:O25" si="17">D7</f>
        <v>43770</v>
      </c>
      <c r="E25" s="299">
        <f t="shared" si="17"/>
        <v>43800</v>
      </c>
      <c r="F25" s="299">
        <f t="shared" si="17"/>
        <v>43831</v>
      </c>
      <c r="G25" s="299">
        <f t="shared" si="17"/>
        <v>43862</v>
      </c>
      <c r="H25" s="299">
        <f t="shared" si="17"/>
        <v>43891</v>
      </c>
      <c r="I25" s="299">
        <f t="shared" si="17"/>
        <v>43922</v>
      </c>
      <c r="J25" s="299">
        <f t="shared" si="17"/>
        <v>43952</v>
      </c>
      <c r="K25" s="299">
        <f t="shared" si="17"/>
        <v>43983</v>
      </c>
      <c r="L25" s="299">
        <f t="shared" si="17"/>
        <v>44013</v>
      </c>
      <c r="M25" s="299">
        <f t="shared" si="17"/>
        <v>44044</v>
      </c>
      <c r="N25" s="299">
        <f t="shared" si="17"/>
        <v>44075</v>
      </c>
      <c r="O25" s="300">
        <f t="shared" si="17"/>
        <v>44105</v>
      </c>
      <c r="P25" s="310">
        <f t="shared" ref="P25:AA25" si="18">P7</f>
        <v>44136</v>
      </c>
      <c r="Q25" s="299">
        <f t="shared" si="18"/>
        <v>44166</v>
      </c>
      <c r="R25" s="299">
        <f t="shared" si="18"/>
        <v>44197</v>
      </c>
      <c r="S25" s="299">
        <f t="shared" si="18"/>
        <v>44228</v>
      </c>
      <c r="T25" s="299">
        <f t="shared" si="18"/>
        <v>44256</v>
      </c>
      <c r="U25" s="299">
        <f t="shared" si="18"/>
        <v>44287</v>
      </c>
      <c r="V25" s="299">
        <f t="shared" si="18"/>
        <v>44317</v>
      </c>
      <c r="W25" s="299">
        <f t="shared" si="18"/>
        <v>44348</v>
      </c>
      <c r="X25" s="299">
        <f t="shared" si="18"/>
        <v>44378</v>
      </c>
      <c r="Y25" s="299">
        <f t="shared" si="18"/>
        <v>44409</v>
      </c>
      <c r="Z25" s="299">
        <f t="shared" si="18"/>
        <v>44440</v>
      </c>
      <c r="AA25" s="300">
        <f t="shared" si="18"/>
        <v>44470</v>
      </c>
      <c r="AB25" s="13" t="s">
        <v>13</v>
      </c>
    </row>
    <row r="26" spans="1:29" s="6" customFormat="1" x14ac:dyDescent="0.2">
      <c r="A26" s="138" t="s">
        <v>7</v>
      </c>
      <c r="B26" s="139"/>
      <c r="C26" s="139"/>
      <c r="D26" s="316"/>
      <c r="O26" s="317"/>
      <c r="P26" s="316"/>
      <c r="AA26" s="317"/>
    </row>
    <row r="27" spans="1:29" s="6" customFormat="1" x14ac:dyDescent="0.2">
      <c r="A27" s="88">
        <v>23</v>
      </c>
      <c r="B27" s="58"/>
      <c r="C27" s="58"/>
      <c r="D27" s="301">
        <v>784709</v>
      </c>
      <c r="E27" s="129">
        <v>786090</v>
      </c>
      <c r="F27" s="129">
        <v>787891</v>
      </c>
      <c r="G27" s="129">
        <v>789038</v>
      </c>
      <c r="H27" s="129">
        <v>789438</v>
      </c>
      <c r="I27" s="129">
        <v>789835</v>
      </c>
      <c r="J27" s="129">
        <v>790231</v>
      </c>
      <c r="K27" s="129">
        <v>790626</v>
      </c>
      <c r="L27" s="129">
        <v>790725</v>
      </c>
      <c r="M27" s="129">
        <v>791116</v>
      </c>
      <c r="N27" s="129">
        <v>791506</v>
      </c>
      <c r="O27" s="302">
        <v>793087</v>
      </c>
      <c r="P27" s="301">
        <v>795109</v>
      </c>
      <c r="Q27" s="129">
        <v>796727</v>
      </c>
      <c r="R27" s="129">
        <v>798533</v>
      </c>
      <c r="S27" s="129">
        <v>799676</v>
      </c>
      <c r="T27" s="129">
        <v>800061</v>
      </c>
      <c r="U27" s="129">
        <v>800446</v>
      </c>
      <c r="V27" s="129">
        <v>800830</v>
      </c>
      <c r="W27" s="129">
        <v>801212</v>
      </c>
      <c r="X27" s="129">
        <v>801296</v>
      </c>
      <c r="Y27" s="129">
        <v>801677</v>
      </c>
      <c r="Z27" s="129">
        <v>802057</v>
      </c>
      <c r="AA27" s="302">
        <v>803643</v>
      </c>
      <c r="AB27" s="140">
        <f>AVERAGE(D27:O27)</f>
        <v>789524.33333333337</v>
      </c>
    </row>
    <row r="28" spans="1:29" s="6" customFormat="1" x14ac:dyDescent="0.2">
      <c r="A28" s="88" t="s">
        <v>43</v>
      </c>
      <c r="B28" s="58"/>
      <c r="C28" s="58"/>
      <c r="D28" s="314">
        <f>ROUND(+D9/19,0)</f>
        <v>45</v>
      </c>
      <c r="E28" s="140">
        <f t="shared" ref="E28:O28" si="19">ROUND(+E9/19,0)</f>
        <v>47</v>
      </c>
      <c r="F28" s="140">
        <f t="shared" si="19"/>
        <v>42</v>
      </c>
      <c r="G28" s="140">
        <f t="shared" si="19"/>
        <v>31</v>
      </c>
      <c r="H28" s="140">
        <f t="shared" si="19"/>
        <v>36</v>
      </c>
      <c r="I28" s="140">
        <f t="shared" si="19"/>
        <v>33</v>
      </c>
      <c r="J28" s="140">
        <f t="shared" si="19"/>
        <v>29</v>
      </c>
      <c r="K28" s="140">
        <f t="shared" si="19"/>
        <v>30</v>
      </c>
      <c r="L28" s="140">
        <f t="shared" si="19"/>
        <v>38</v>
      </c>
      <c r="M28" s="140">
        <f t="shared" si="19"/>
        <v>41</v>
      </c>
      <c r="N28" s="140">
        <f t="shared" si="19"/>
        <v>49</v>
      </c>
      <c r="O28" s="315">
        <f t="shared" si="19"/>
        <v>52</v>
      </c>
      <c r="P28" s="314">
        <f t="shared" ref="P28:AA28" si="20">ROUND(+P9/19,0)</f>
        <v>44</v>
      </c>
      <c r="Q28" s="140">
        <f t="shared" si="20"/>
        <v>46</v>
      </c>
      <c r="R28" s="140">
        <f t="shared" si="20"/>
        <v>42</v>
      </c>
      <c r="S28" s="140">
        <f t="shared" si="20"/>
        <v>31</v>
      </c>
      <c r="T28" s="140">
        <f t="shared" si="20"/>
        <v>36</v>
      </c>
      <c r="U28" s="140">
        <f t="shared" si="20"/>
        <v>33</v>
      </c>
      <c r="V28" s="140">
        <f t="shared" si="20"/>
        <v>29</v>
      </c>
      <c r="W28" s="140">
        <f t="shared" si="20"/>
        <v>30</v>
      </c>
      <c r="X28" s="140">
        <f t="shared" si="20"/>
        <v>37</v>
      </c>
      <c r="Y28" s="140">
        <f t="shared" si="20"/>
        <v>40</v>
      </c>
      <c r="Z28" s="140">
        <f t="shared" si="20"/>
        <v>48</v>
      </c>
      <c r="AA28" s="315">
        <f t="shared" si="20"/>
        <v>51</v>
      </c>
      <c r="AB28" s="140">
        <f>AVERAGE(D28:O28)</f>
        <v>39.416666666666664</v>
      </c>
    </row>
    <row r="29" spans="1:29" s="6" customFormat="1" x14ac:dyDescent="0.2">
      <c r="A29" s="1"/>
      <c r="B29" s="58"/>
      <c r="C29" s="58"/>
      <c r="D29" s="316"/>
      <c r="O29" s="317"/>
      <c r="P29" s="316"/>
      <c r="AA29" s="317"/>
      <c r="AB29" s="140"/>
    </row>
    <row r="30" spans="1:29" s="6" customFormat="1" x14ac:dyDescent="0.2">
      <c r="A30" s="138" t="s">
        <v>12</v>
      </c>
      <c r="B30" s="58"/>
      <c r="C30" s="58"/>
      <c r="D30" s="316"/>
      <c r="O30" s="317"/>
      <c r="P30" s="316"/>
      <c r="AA30" s="317"/>
      <c r="AB30" s="140"/>
    </row>
    <row r="31" spans="1:29" s="6" customFormat="1" x14ac:dyDescent="0.2">
      <c r="A31" s="88">
        <v>31</v>
      </c>
      <c r="B31" s="58"/>
      <c r="C31" s="58"/>
      <c r="D31" s="301">
        <v>57237</v>
      </c>
      <c r="E31" s="129">
        <v>57394</v>
      </c>
      <c r="F31" s="129">
        <v>57486</v>
      </c>
      <c r="G31" s="129">
        <v>57547</v>
      </c>
      <c r="H31" s="129">
        <v>57574</v>
      </c>
      <c r="I31" s="129">
        <v>57534</v>
      </c>
      <c r="J31" s="129">
        <v>57490</v>
      </c>
      <c r="K31" s="129">
        <v>57437</v>
      </c>
      <c r="L31" s="129">
        <v>57389</v>
      </c>
      <c r="M31" s="129">
        <v>57342</v>
      </c>
      <c r="N31" s="129">
        <v>57321</v>
      </c>
      <c r="O31" s="302">
        <v>57383</v>
      </c>
      <c r="P31" s="301">
        <v>57535</v>
      </c>
      <c r="Q31" s="129">
        <v>57666</v>
      </c>
      <c r="R31" s="129">
        <v>57741</v>
      </c>
      <c r="S31" s="129">
        <v>57787</v>
      </c>
      <c r="T31" s="129">
        <v>57795</v>
      </c>
      <c r="U31" s="129">
        <v>57738</v>
      </c>
      <c r="V31" s="129">
        <v>57677</v>
      </c>
      <c r="W31" s="129">
        <v>57606</v>
      </c>
      <c r="X31" s="129">
        <v>57540</v>
      </c>
      <c r="Y31" s="129">
        <v>57474</v>
      </c>
      <c r="Z31" s="129">
        <v>57437</v>
      </c>
      <c r="AA31" s="302">
        <v>57487</v>
      </c>
      <c r="AB31" s="140">
        <f>AVERAGE(D31:O31)</f>
        <v>57427.833333333336</v>
      </c>
    </row>
    <row r="32" spans="1:29" s="6" customFormat="1" x14ac:dyDescent="0.2">
      <c r="A32" s="88">
        <v>41</v>
      </c>
      <c r="D32" s="301">
        <v>1348</v>
      </c>
      <c r="E32" s="129">
        <v>1346</v>
      </c>
      <c r="F32" s="129">
        <v>1354</v>
      </c>
      <c r="G32" s="129">
        <v>1349</v>
      </c>
      <c r="H32" s="129">
        <v>1351</v>
      </c>
      <c r="I32" s="129">
        <v>1342</v>
      </c>
      <c r="J32" s="129">
        <v>1336</v>
      </c>
      <c r="K32" s="129">
        <v>1339</v>
      </c>
      <c r="L32" s="129">
        <v>1336</v>
      </c>
      <c r="M32" s="129">
        <v>1331</v>
      </c>
      <c r="N32" s="129">
        <v>1339</v>
      </c>
      <c r="O32" s="302">
        <v>1343</v>
      </c>
      <c r="P32" s="301">
        <v>1343</v>
      </c>
      <c r="Q32" s="129">
        <v>1341</v>
      </c>
      <c r="R32" s="129">
        <v>1349</v>
      </c>
      <c r="S32" s="129">
        <v>1343</v>
      </c>
      <c r="T32" s="129">
        <v>1345</v>
      </c>
      <c r="U32" s="129">
        <v>1335</v>
      </c>
      <c r="V32" s="129">
        <v>1328</v>
      </c>
      <c r="W32" s="129">
        <v>1330</v>
      </c>
      <c r="X32" s="129">
        <v>1327</v>
      </c>
      <c r="Y32" s="129">
        <v>1321</v>
      </c>
      <c r="Z32" s="129">
        <v>1329</v>
      </c>
      <c r="AA32" s="302">
        <v>1332</v>
      </c>
      <c r="AB32" s="140">
        <f>AVERAGE(D32:O32)</f>
        <v>1342.8333333333333</v>
      </c>
    </row>
    <row r="33" spans="1:28" s="6" customFormat="1" x14ac:dyDescent="0.2">
      <c r="A33" s="88"/>
      <c r="B33" s="140"/>
      <c r="C33" s="140"/>
      <c r="D33" s="314"/>
      <c r="E33" s="140"/>
      <c r="F33" s="140"/>
      <c r="G33" s="140"/>
      <c r="H33" s="140"/>
      <c r="I33" s="140"/>
      <c r="J33" s="140"/>
      <c r="K33" s="140"/>
      <c r="L33" s="140"/>
      <c r="M33" s="140"/>
      <c r="N33" s="140"/>
      <c r="O33" s="315"/>
      <c r="P33" s="314"/>
      <c r="Q33" s="140"/>
      <c r="R33" s="140"/>
      <c r="S33" s="140"/>
      <c r="T33" s="140"/>
      <c r="U33" s="140"/>
      <c r="V33" s="140"/>
      <c r="W33" s="140"/>
      <c r="X33" s="140"/>
      <c r="Y33" s="140"/>
      <c r="Z33" s="140"/>
      <c r="AA33" s="315"/>
      <c r="AB33" s="140"/>
    </row>
    <row r="34" spans="1:28" x14ac:dyDescent="0.2">
      <c r="A34" s="88"/>
      <c r="D34" s="316"/>
      <c r="E34" s="6"/>
      <c r="F34" s="6"/>
      <c r="G34" s="6"/>
      <c r="H34" s="6"/>
      <c r="I34" s="6"/>
      <c r="J34" s="6"/>
      <c r="K34" s="6"/>
      <c r="L34" s="6"/>
      <c r="M34" s="6"/>
      <c r="N34" s="6"/>
      <c r="O34" s="317"/>
      <c r="P34" s="316"/>
      <c r="Q34" s="6"/>
      <c r="R34" s="6"/>
      <c r="S34" s="6"/>
      <c r="T34" s="6"/>
      <c r="U34" s="6"/>
      <c r="V34" s="6"/>
      <c r="W34" s="6"/>
      <c r="X34" s="6"/>
      <c r="Y34" s="6"/>
      <c r="Z34" s="6"/>
      <c r="AA34" s="317"/>
      <c r="AB34" s="140"/>
    </row>
    <row r="35" spans="1:28" x14ac:dyDescent="0.2">
      <c r="A35" s="138" t="s">
        <v>9</v>
      </c>
      <c r="B35" s="130"/>
      <c r="C35" s="130"/>
      <c r="D35" s="316"/>
      <c r="E35" s="6"/>
      <c r="F35" s="6"/>
      <c r="G35" s="6"/>
      <c r="H35" s="6"/>
      <c r="I35" s="6"/>
      <c r="J35" s="6"/>
      <c r="K35" s="6"/>
      <c r="L35" s="6"/>
      <c r="M35" s="6"/>
      <c r="N35" s="6"/>
      <c r="O35" s="317"/>
      <c r="P35" s="316"/>
      <c r="Q35" s="6"/>
      <c r="R35" s="6"/>
      <c r="S35" s="6"/>
      <c r="T35" s="6"/>
      <c r="U35" s="6"/>
      <c r="V35" s="6"/>
      <c r="W35" s="6"/>
      <c r="X35" s="6"/>
      <c r="Y35" s="6"/>
      <c r="Z35" s="6"/>
      <c r="AA35" s="317"/>
      <c r="AB35" s="140"/>
    </row>
    <row r="36" spans="1:28" x14ac:dyDescent="0.2">
      <c r="A36" s="88">
        <v>85</v>
      </c>
      <c r="B36" s="130"/>
      <c r="C36" s="130"/>
      <c r="D36" s="301">
        <v>29</v>
      </c>
      <c r="E36" s="129">
        <v>29</v>
      </c>
      <c r="F36" s="129">
        <v>29</v>
      </c>
      <c r="G36" s="129">
        <v>29</v>
      </c>
      <c r="H36" s="129">
        <v>29</v>
      </c>
      <c r="I36" s="129">
        <v>29</v>
      </c>
      <c r="J36" s="129">
        <v>30</v>
      </c>
      <c r="K36" s="129">
        <v>30</v>
      </c>
      <c r="L36" s="129">
        <v>30</v>
      </c>
      <c r="M36" s="129">
        <v>30</v>
      </c>
      <c r="N36" s="129">
        <v>30</v>
      </c>
      <c r="O36" s="302">
        <v>30</v>
      </c>
      <c r="P36" s="301">
        <v>30</v>
      </c>
      <c r="Q36" s="129">
        <v>30</v>
      </c>
      <c r="R36" s="129">
        <v>30</v>
      </c>
      <c r="S36" s="129">
        <v>30</v>
      </c>
      <c r="T36" s="129">
        <v>30</v>
      </c>
      <c r="U36" s="129">
        <v>30</v>
      </c>
      <c r="V36" s="129">
        <v>30</v>
      </c>
      <c r="W36" s="129">
        <v>30</v>
      </c>
      <c r="X36" s="129">
        <v>30</v>
      </c>
      <c r="Y36" s="129">
        <v>30</v>
      </c>
      <c r="Z36" s="129">
        <v>30</v>
      </c>
      <c r="AA36" s="302">
        <v>30</v>
      </c>
      <c r="AB36" s="140">
        <f>AVERAGE(D36:O36)</f>
        <v>29.5</v>
      </c>
    </row>
    <row r="37" spans="1:28" x14ac:dyDescent="0.2">
      <c r="A37" s="88">
        <v>86</v>
      </c>
      <c r="B37" s="130"/>
      <c r="C37" s="130"/>
      <c r="D37" s="301">
        <v>210</v>
      </c>
      <c r="E37" s="129">
        <v>209</v>
      </c>
      <c r="F37" s="129">
        <v>208</v>
      </c>
      <c r="G37" s="129">
        <v>207</v>
      </c>
      <c r="H37" s="129">
        <v>207</v>
      </c>
      <c r="I37" s="129">
        <v>206</v>
      </c>
      <c r="J37" s="129">
        <v>205</v>
      </c>
      <c r="K37" s="129">
        <v>205</v>
      </c>
      <c r="L37" s="129">
        <v>204</v>
      </c>
      <c r="M37" s="129">
        <v>203</v>
      </c>
      <c r="N37" s="129">
        <v>203</v>
      </c>
      <c r="O37" s="302">
        <v>202</v>
      </c>
      <c r="P37" s="301">
        <v>202</v>
      </c>
      <c r="Q37" s="129">
        <v>201</v>
      </c>
      <c r="R37" s="129">
        <v>201</v>
      </c>
      <c r="S37" s="129">
        <v>200</v>
      </c>
      <c r="T37" s="129">
        <v>200</v>
      </c>
      <c r="U37" s="129">
        <v>199</v>
      </c>
      <c r="V37" s="129">
        <v>198</v>
      </c>
      <c r="W37" s="129">
        <v>197</v>
      </c>
      <c r="X37" s="129">
        <v>196</v>
      </c>
      <c r="Y37" s="129">
        <v>196</v>
      </c>
      <c r="Z37" s="129">
        <v>195</v>
      </c>
      <c r="AA37" s="302">
        <v>194</v>
      </c>
      <c r="AB37" s="140">
        <f>AVERAGE(D37:O37)</f>
        <v>205.75</v>
      </c>
    </row>
    <row r="38" spans="1:28" x14ac:dyDescent="0.2">
      <c r="A38" s="88">
        <v>87</v>
      </c>
      <c r="D38" s="301">
        <v>5</v>
      </c>
      <c r="E38" s="129">
        <v>5</v>
      </c>
      <c r="F38" s="129">
        <v>5</v>
      </c>
      <c r="G38" s="129">
        <v>5</v>
      </c>
      <c r="H38" s="129">
        <v>5</v>
      </c>
      <c r="I38" s="129">
        <v>5</v>
      </c>
      <c r="J38" s="129">
        <v>5</v>
      </c>
      <c r="K38" s="129">
        <v>5</v>
      </c>
      <c r="L38" s="129">
        <v>5</v>
      </c>
      <c r="M38" s="129">
        <v>5</v>
      </c>
      <c r="N38" s="129">
        <v>5</v>
      </c>
      <c r="O38" s="302">
        <v>5</v>
      </c>
      <c r="P38" s="301">
        <v>5</v>
      </c>
      <c r="Q38" s="129">
        <v>5</v>
      </c>
      <c r="R38" s="129">
        <v>5</v>
      </c>
      <c r="S38" s="129">
        <v>5</v>
      </c>
      <c r="T38" s="129">
        <v>5</v>
      </c>
      <c r="U38" s="129">
        <v>5</v>
      </c>
      <c r="V38" s="129">
        <v>5</v>
      </c>
      <c r="W38" s="129">
        <v>5</v>
      </c>
      <c r="X38" s="129">
        <v>5</v>
      </c>
      <c r="Y38" s="129">
        <v>5</v>
      </c>
      <c r="Z38" s="129">
        <v>5</v>
      </c>
      <c r="AA38" s="302">
        <v>5</v>
      </c>
      <c r="AB38" s="140">
        <f>AVERAGE(D38:O38)</f>
        <v>5</v>
      </c>
    </row>
    <row r="39" spans="1:28" x14ac:dyDescent="0.2">
      <c r="D39" s="316"/>
      <c r="E39" s="6"/>
      <c r="F39" s="6"/>
      <c r="G39" s="6"/>
      <c r="H39" s="6"/>
      <c r="I39" s="6"/>
      <c r="J39" s="6"/>
      <c r="K39" s="6"/>
      <c r="L39" s="6"/>
      <c r="M39" s="6"/>
      <c r="N39" s="6"/>
      <c r="O39" s="317"/>
      <c r="P39" s="316"/>
      <c r="Q39" s="6"/>
      <c r="R39" s="6"/>
      <c r="S39" s="6"/>
      <c r="T39" s="6"/>
      <c r="U39" s="6"/>
      <c r="V39" s="6"/>
      <c r="W39" s="6"/>
      <c r="X39" s="6"/>
      <c r="Y39" s="6"/>
      <c r="Z39" s="6"/>
      <c r="AA39" s="317"/>
      <c r="AB39" s="140"/>
    </row>
    <row r="40" spans="1:28" ht="12" thickBot="1" x14ac:dyDescent="0.25">
      <c r="A40" s="1" t="s">
        <v>3</v>
      </c>
      <c r="B40" s="141"/>
      <c r="C40" s="141"/>
      <c r="D40" s="318">
        <f>SUM(D36:D38,D31:D32,D27:D28)</f>
        <v>843583</v>
      </c>
      <c r="E40" s="319">
        <f t="shared" ref="E40:M40" si="21">SUM(E36:E38,E31:E33,E27:E28)</f>
        <v>845120</v>
      </c>
      <c r="F40" s="319">
        <f>SUM(F36:F38,F31:F33,F27:F28)</f>
        <v>847015</v>
      </c>
      <c r="G40" s="319">
        <f t="shared" si="21"/>
        <v>848206</v>
      </c>
      <c r="H40" s="319">
        <f t="shared" si="21"/>
        <v>848640</v>
      </c>
      <c r="I40" s="319">
        <f t="shared" si="21"/>
        <v>848984</v>
      </c>
      <c r="J40" s="319">
        <f t="shared" si="21"/>
        <v>849326</v>
      </c>
      <c r="K40" s="319">
        <f t="shared" si="21"/>
        <v>849672</v>
      </c>
      <c r="L40" s="319">
        <f t="shared" si="21"/>
        <v>849727</v>
      </c>
      <c r="M40" s="319">
        <f t="shared" si="21"/>
        <v>850068</v>
      </c>
      <c r="N40" s="319">
        <f>SUM(N36:N38,N31:N33,N27:N28)</f>
        <v>850453</v>
      </c>
      <c r="O40" s="320">
        <f>SUM(O36:O38,O31:O33,O27:O28)</f>
        <v>852102</v>
      </c>
      <c r="P40" s="318">
        <f t="shared" ref="P40:AA40" si="22">SUM(P36:P38,P31:P33,P27:P28)</f>
        <v>854268</v>
      </c>
      <c r="Q40" s="319">
        <f t="shared" si="22"/>
        <v>856016</v>
      </c>
      <c r="R40" s="319">
        <f t="shared" si="22"/>
        <v>857901</v>
      </c>
      <c r="S40" s="319">
        <f t="shared" si="22"/>
        <v>859072</v>
      </c>
      <c r="T40" s="319">
        <f t="shared" si="22"/>
        <v>859472</v>
      </c>
      <c r="U40" s="319">
        <f t="shared" si="22"/>
        <v>859786</v>
      </c>
      <c r="V40" s="319">
        <f t="shared" si="22"/>
        <v>860097</v>
      </c>
      <c r="W40" s="319">
        <f t="shared" si="22"/>
        <v>860410</v>
      </c>
      <c r="X40" s="319">
        <f t="shared" si="22"/>
        <v>860431</v>
      </c>
      <c r="Y40" s="319">
        <f t="shared" si="22"/>
        <v>860743</v>
      </c>
      <c r="Z40" s="319">
        <f t="shared" si="22"/>
        <v>861101</v>
      </c>
      <c r="AA40" s="320">
        <f t="shared" si="22"/>
        <v>862742</v>
      </c>
      <c r="AB40" s="140">
        <f>SUM(AB36:AB38,AB31:AB33,AB27:AB28)</f>
        <v>848574.66666666663</v>
      </c>
    </row>
    <row r="41" spans="1:28" x14ac:dyDescent="0.2">
      <c r="A41" s="136"/>
      <c r="C41" s="143"/>
      <c r="D41" s="132"/>
      <c r="E41" s="132"/>
      <c r="F41" s="132"/>
      <c r="G41" s="132"/>
      <c r="H41" s="132"/>
      <c r="I41" s="132"/>
      <c r="J41" s="132"/>
      <c r="K41" s="132"/>
      <c r="L41" s="132"/>
      <c r="M41" s="132"/>
      <c r="N41" s="132"/>
      <c r="O41" s="132"/>
      <c r="P41" s="132"/>
      <c r="Q41" s="132"/>
      <c r="R41" s="132"/>
      <c r="S41" s="132"/>
      <c r="T41" s="132"/>
      <c r="U41" s="132"/>
      <c r="V41" s="132"/>
      <c r="W41" s="132"/>
      <c r="X41" s="132"/>
      <c r="Y41" s="132"/>
      <c r="Z41" s="132"/>
      <c r="AA41" s="132"/>
    </row>
    <row r="42" spans="1:28" x14ac:dyDescent="0.2">
      <c r="A42" s="1" t="s">
        <v>44</v>
      </c>
    </row>
    <row r="43" spans="1:28" x14ac:dyDescent="0.2">
      <c r="B43" s="142"/>
      <c r="C43" s="142"/>
      <c r="D43" s="142"/>
    </row>
    <row r="44" spans="1:28" x14ac:dyDescent="0.2">
      <c r="A44" s="1" t="s">
        <v>278</v>
      </c>
      <c r="B44" s="130"/>
      <c r="C44" s="130"/>
      <c r="D44" s="130"/>
      <c r="E44" s="130"/>
      <c r="F44" s="130"/>
      <c r="G44" s="130"/>
      <c r="H44" s="130"/>
      <c r="I44" s="130"/>
      <c r="J44" s="130"/>
      <c r="K44" s="130"/>
      <c r="L44" s="130"/>
      <c r="M44" s="130"/>
      <c r="N44" s="130"/>
      <c r="O44" s="130"/>
      <c r="P44" s="130"/>
      <c r="Q44" s="130"/>
      <c r="R44" s="130"/>
      <c r="S44" s="130"/>
      <c r="T44" s="130"/>
      <c r="U44" s="130"/>
      <c r="V44" s="130"/>
      <c r="W44" s="130"/>
      <c r="X44" s="130"/>
      <c r="Y44" s="130"/>
      <c r="Z44" s="130"/>
      <c r="AA44" s="130"/>
      <c r="AB44" s="130"/>
    </row>
    <row r="45" spans="1:28" x14ac:dyDescent="0.2">
      <c r="A45" s="88"/>
      <c r="B45" s="130"/>
      <c r="C45" s="130"/>
      <c r="D45" s="130"/>
      <c r="E45" s="130"/>
      <c r="F45" s="130"/>
      <c r="G45" s="130"/>
      <c r="H45" s="130"/>
      <c r="I45" s="130"/>
      <c r="J45" s="130"/>
      <c r="K45" s="130"/>
      <c r="L45" s="130"/>
      <c r="M45" s="130"/>
      <c r="N45" s="130"/>
      <c r="O45" s="130"/>
      <c r="P45" s="130"/>
      <c r="Q45" s="130"/>
      <c r="R45" s="130"/>
      <c r="S45" s="130"/>
      <c r="T45" s="130"/>
      <c r="U45" s="130"/>
      <c r="V45" s="130"/>
      <c r="W45" s="130"/>
      <c r="X45" s="130"/>
      <c r="Y45" s="130"/>
      <c r="Z45" s="130"/>
      <c r="AA45" s="130"/>
      <c r="AB45" s="130"/>
    </row>
    <row r="46" spans="1:28" x14ac:dyDescent="0.2">
      <c r="A46" s="88"/>
      <c r="B46" s="130"/>
      <c r="C46" s="130"/>
      <c r="D46" s="130"/>
      <c r="E46" s="130"/>
      <c r="F46" s="130"/>
      <c r="G46" s="130"/>
      <c r="H46" s="130"/>
      <c r="I46" s="130"/>
      <c r="J46" s="130"/>
      <c r="K46" s="130"/>
      <c r="L46" s="130"/>
      <c r="M46" s="130"/>
      <c r="N46" s="130"/>
      <c r="O46" s="130"/>
      <c r="P46" s="130"/>
      <c r="Q46" s="130"/>
      <c r="R46" s="130"/>
      <c r="S46" s="130"/>
      <c r="T46" s="130"/>
      <c r="U46" s="130"/>
      <c r="V46" s="130"/>
      <c r="W46" s="130"/>
      <c r="X46" s="130"/>
      <c r="Y46" s="130"/>
      <c r="Z46" s="130"/>
      <c r="AA46" s="130"/>
      <c r="AB46" s="130"/>
    </row>
    <row r="47" spans="1:28" x14ac:dyDescent="0.2">
      <c r="B47" s="130"/>
      <c r="C47" s="130"/>
      <c r="D47" s="130"/>
      <c r="E47" s="130"/>
      <c r="F47" s="130"/>
      <c r="G47" s="130"/>
      <c r="H47" s="130"/>
      <c r="I47" s="130"/>
      <c r="J47" s="130"/>
      <c r="K47" s="130"/>
      <c r="L47" s="130"/>
      <c r="M47" s="130"/>
      <c r="N47" s="130"/>
      <c r="O47" s="130"/>
      <c r="P47" s="130"/>
      <c r="Q47" s="130"/>
      <c r="R47" s="130"/>
      <c r="S47" s="130"/>
      <c r="T47" s="130"/>
      <c r="U47" s="130"/>
      <c r="V47" s="130"/>
      <c r="W47" s="130"/>
      <c r="X47" s="130"/>
      <c r="Y47" s="130"/>
      <c r="Z47" s="130"/>
      <c r="AA47" s="130"/>
      <c r="AB47" s="130"/>
    </row>
    <row r="49" spans="2:28" x14ac:dyDescent="0.2">
      <c r="B49" s="130"/>
      <c r="C49" s="130"/>
      <c r="D49" s="130"/>
      <c r="E49" s="130"/>
      <c r="F49" s="130"/>
      <c r="G49" s="130"/>
      <c r="H49" s="130"/>
      <c r="I49" s="130"/>
      <c r="J49" s="130"/>
      <c r="K49" s="130"/>
      <c r="L49" s="130"/>
      <c r="M49" s="130"/>
      <c r="N49" s="130"/>
      <c r="O49" s="130"/>
      <c r="P49" s="130"/>
      <c r="Q49" s="130"/>
      <c r="R49" s="130"/>
      <c r="S49" s="130"/>
      <c r="T49" s="130"/>
      <c r="U49" s="130"/>
      <c r="V49" s="130"/>
      <c r="W49" s="130"/>
      <c r="X49" s="130"/>
      <c r="Y49" s="130"/>
      <c r="Z49" s="130"/>
      <c r="AA49" s="130"/>
      <c r="AB49" s="130"/>
    </row>
    <row r="50" spans="2:28" x14ac:dyDescent="0.2">
      <c r="B50" s="130"/>
      <c r="C50" s="130"/>
      <c r="D50" s="130"/>
      <c r="E50" s="130"/>
      <c r="F50" s="130"/>
      <c r="G50" s="130"/>
      <c r="H50" s="130"/>
      <c r="I50" s="130"/>
      <c r="J50" s="130"/>
      <c r="K50" s="130"/>
      <c r="L50" s="130"/>
      <c r="M50" s="130"/>
      <c r="N50" s="130"/>
      <c r="O50" s="130"/>
      <c r="P50" s="130"/>
      <c r="Q50" s="130"/>
      <c r="R50" s="130"/>
      <c r="S50" s="130"/>
      <c r="T50" s="130"/>
      <c r="U50" s="130"/>
      <c r="V50" s="130"/>
      <c r="W50" s="130"/>
      <c r="X50" s="130"/>
      <c r="Y50" s="130"/>
      <c r="Z50" s="130"/>
      <c r="AA50" s="130"/>
      <c r="AB50" s="130"/>
    </row>
  </sheetData>
  <mergeCells count="4">
    <mergeCell ref="A1:N1"/>
    <mergeCell ref="A2:N2"/>
    <mergeCell ref="A3:N3"/>
    <mergeCell ref="A4:N4"/>
  </mergeCells>
  <printOptions horizontalCentered="1"/>
  <pageMargins left="0.53" right="0.48" top="1" bottom="1" header="0.5" footer="0.5"/>
  <pageSetup scale="44" orientation="landscape" blackAndWhite="1" r:id="rId1"/>
  <headerFooter alignWithMargins="0">
    <oddFooter>&amp;L&amp;F 
&amp;A</oddFooter>
  </headerFooter>
  <customProperties>
    <customPr name="_pios_id" r:id="rId2"/>
  </customPropertie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IM135"/>
  <sheetViews>
    <sheetView zoomScaleNormal="100" workbookViewId="0">
      <pane xSplit="3" ySplit="4" topLeftCell="HH23" activePane="bottomRight" state="frozen"/>
      <selection pane="topRight" activeCell="D1" sqref="D1"/>
      <selection pane="bottomLeft" activeCell="A5" sqref="A5"/>
      <selection pane="bottomRight" activeCell="HV18" sqref="HV18"/>
    </sheetView>
  </sheetViews>
  <sheetFormatPr defaultColWidth="9.140625" defaultRowHeight="11.25" x14ac:dyDescent="0.2"/>
  <cols>
    <col min="1" max="1" width="6.42578125" style="1" customWidth="1"/>
    <col min="2" max="2" width="47.5703125" style="1" customWidth="1"/>
    <col min="3" max="3" width="10.5703125" style="1" bestFit="1" customWidth="1"/>
    <col min="4" max="4" width="13.5703125" style="1" hidden="1" customWidth="1"/>
    <col min="5" max="8" width="11.5703125" style="1" hidden="1" customWidth="1"/>
    <col min="9" max="11" width="11.28515625" style="1" hidden="1" customWidth="1"/>
    <col min="12" max="22" width="12.140625" style="1" hidden="1" customWidth="1"/>
    <col min="23" max="34" width="11.28515625" style="1" hidden="1" customWidth="1"/>
    <col min="35" max="37" width="10.7109375" style="1" hidden="1" customWidth="1"/>
    <col min="38" max="38" width="11" style="1" hidden="1" customWidth="1"/>
    <col min="39" max="40" width="10.7109375" style="1" hidden="1" customWidth="1"/>
    <col min="41" max="41" width="11" style="1" hidden="1" customWidth="1"/>
    <col min="42" max="42" width="10.85546875" style="1" hidden="1" customWidth="1"/>
    <col min="43" max="44" width="11.28515625" style="1" hidden="1" customWidth="1"/>
    <col min="45" max="45" width="10.85546875" style="1" hidden="1" customWidth="1"/>
    <col min="46" max="49" width="10.7109375" style="1" hidden="1" customWidth="1"/>
    <col min="50" max="50" width="11" style="1" hidden="1" customWidth="1"/>
    <col min="51" max="52" width="10.7109375" style="1" hidden="1" customWidth="1"/>
    <col min="53" max="55" width="11.28515625" style="1" hidden="1" customWidth="1"/>
    <col min="56" max="57" width="10.85546875" style="1" hidden="1" customWidth="1"/>
    <col min="58" max="61" width="10.7109375" style="1" hidden="1" customWidth="1"/>
    <col min="62" max="62" width="11" style="1" hidden="1" customWidth="1"/>
    <col min="63" max="63" width="11.42578125" style="1" hidden="1" customWidth="1"/>
    <col min="64" max="64" width="11.28515625" style="1" hidden="1" customWidth="1"/>
    <col min="65" max="65" width="11" style="1" hidden="1" customWidth="1"/>
    <col min="66" max="67" width="11.28515625" style="1" hidden="1" customWidth="1"/>
    <col min="68" max="68" width="11.7109375" style="1" hidden="1" customWidth="1"/>
    <col min="69" max="76" width="11.28515625" style="1" hidden="1" customWidth="1"/>
    <col min="77" max="77" width="12.42578125" style="1" hidden="1" customWidth="1"/>
    <col min="78" max="79" width="12.140625" style="1" hidden="1" customWidth="1"/>
    <col min="80" max="88" width="11.28515625" style="1" hidden="1" customWidth="1"/>
    <col min="89" max="89" width="13.140625" style="1" hidden="1" customWidth="1"/>
    <col min="90" max="90" width="13.42578125" style="1" hidden="1" customWidth="1"/>
    <col min="91" max="115" width="11.28515625" style="1" hidden="1" customWidth="1"/>
    <col min="116" max="117" width="10.85546875" style="1" hidden="1" customWidth="1"/>
    <col min="118" max="118" width="10.5703125" style="1" hidden="1" customWidth="1"/>
    <col min="119" max="120" width="10.7109375" style="1" hidden="1" customWidth="1"/>
    <col min="121" max="121" width="11.28515625" style="1" hidden="1" customWidth="1"/>
    <col min="122" max="122" width="11" style="1" hidden="1" customWidth="1"/>
    <col min="123" max="123" width="10.5703125" style="1" hidden="1" customWidth="1"/>
    <col min="124" max="124" width="10.42578125" style="1" hidden="1" customWidth="1"/>
    <col min="125" max="125" width="11" style="1" hidden="1" customWidth="1"/>
    <col min="126" max="126" width="10.85546875" style="1" hidden="1" customWidth="1"/>
    <col min="127" max="127" width="10.5703125" style="1" hidden="1" customWidth="1"/>
    <col min="128" max="129" width="10.85546875" style="1" hidden="1" customWidth="1"/>
    <col min="130" max="130" width="11.28515625" style="1" hidden="1" customWidth="1"/>
    <col min="131" max="136" width="11.28515625" style="6" hidden="1" customWidth="1"/>
    <col min="137" max="137" width="11" style="6" hidden="1" customWidth="1"/>
    <col min="138" max="138" width="10.85546875" style="6" hidden="1" customWidth="1"/>
    <col min="139" max="139" width="10.5703125" style="6" hidden="1" customWidth="1"/>
    <col min="140" max="141" width="10.85546875" style="6" hidden="1" customWidth="1"/>
    <col min="142" max="147" width="11.28515625" style="6" hidden="1" customWidth="1"/>
    <col min="148" max="148" width="10.42578125" style="6" hidden="1" customWidth="1"/>
    <col min="149" max="149" width="11" style="6" hidden="1" customWidth="1"/>
    <col min="150" max="150" width="10.85546875" style="6" hidden="1" customWidth="1"/>
    <col min="151" max="151" width="10.5703125" style="6" hidden="1" customWidth="1"/>
    <col min="152" max="153" width="10.85546875" style="6" hidden="1" customWidth="1"/>
    <col min="154" max="159" width="11.28515625" style="6" hidden="1" customWidth="1"/>
    <col min="160" max="160" width="10.42578125" style="6" hidden="1" customWidth="1"/>
    <col min="161" max="161" width="11" style="6" hidden="1" customWidth="1"/>
    <col min="162" max="162" width="10.85546875" style="6" hidden="1" customWidth="1"/>
    <col min="163" max="163" width="10.5703125" style="6" hidden="1" customWidth="1"/>
    <col min="164" max="165" width="10.85546875" style="6" hidden="1" customWidth="1"/>
    <col min="166" max="166" width="10.5703125" style="6" hidden="1" customWidth="1"/>
    <col min="167" max="169" width="10.7109375" style="6" hidden="1" customWidth="1"/>
    <col min="170" max="170" width="11" style="6" hidden="1" customWidth="1"/>
    <col min="171" max="171" width="10.5703125" style="6" hidden="1" customWidth="1"/>
    <col min="172" max="172" width="10.7109375" style="6" hidden="1" customWidth="1"/>
    <col min="173" max="173" width="11" style="6" hidden="1" customWidth="1"/>
    <col min="174" max="174" width="10.85546875" style="6" hidden="1" customWidth="1"/>
    <col min="175" max="175" width="10.7109375" style="6" hidden="1" customWidth="1"/>
    <col min="176" max="177" width="10.85546875" style="6" hidden="1" customWidth="1"/>
    <col min="178" max="178" width="10.5703125" style="6" hidden="1" customWidth="1"/>
    <col min="179" max="181" width="10.7109375" style="6" hidden="1" customWidth="1"/>
    <col min="182" max="182" width="11" style="6" hidden="1" customWidth="1"/>
    <col min="183" max="184" width="10.7109375" style="6" hidden="1" customWidth="1"/>
    <col min="185" max="185" width="11" style="6" hidden="1" customWidth="1"/>
    <col min="186" max="186" width="10.85546875" style="6" hidden="1" customWidth="1"/>
    <col min="187" max="187" width="10.7109375" style="6" hidden="1" customWidth="1"/>
    <col min="188" max="189" width="10.85546875" style="6" hidden="1" customWidth="1"/>
    <col min="190" max="190" width="10.5703125" style="6" hidden="1" customWidth="1"/>
    <col min="191" max="194" width="11.28515625" style="6" hidden="1" customWidth="1"/>
    <col min="195" max="195" width="10.5703125" style="6" hidden="1" customWidth="1"/>
    <col min="196" max="196" width="10.42578125" style="6" hidden="1" customWidth="1"/>
    <col min="197" max="197" width="11" style="6" hidden="1" customWidth="1"/>
    <col min="198" max="198" width="11.140625" style="6" hidden="1" customWidth="1"/>
    <col min="199" max="199" width="10.7109375" style="6" hidden="1" customWidth="1"/>
    <col min="200" max="202" width="10.42578125" style="6" hidden="1" customWidth="1"/>
    <col min="203" max="205" width="11.28515625" style="6" hidden="1" customWidth="1"/>
    <col min="206" max="209" width="10.42578125" style="6" hidden="1" customWidth="1"/>
    <col min="210" max="215" width="10.42578125" style="6" bestFit="1" customWidth="1"/>
    <col min="216" max="221" width="11.28515625" style="6" bestFit="1" customWidth="1"/>
    <col min="222" max="223" width="10.7109375" style="6" bestFit="1" customWidth="1"/>
    <col min="224" max="224" width="11.28515625" style="1" bestFit="1" customWidth="1"/>
    <col min="225" max="227" width="10.7109375" style="1" bestFit="1" customWidth="1"/>
    <col min="228" max="230" width="10.42578125" style="1" bestFit="1" customWidth="1"/>
    <col min="231" max="246" width="9.85546875" style="1" bestFit="1" customWidth="1"/>
    <col min="247" max="247" width="9.5703125" style="1" bestFit="1" customWidth="1"/>
    <col min="248" max="16384" width="9.140625" style="1"/>
  </cols>
  <sheetData>
    <row r="1" spans="1:247" x14ac:dyDescent="0.2">
      <c r="Y1" s="2" t="str">
        <f t="shared" ref="Y1:AS1" si="0">Y3&amp;" "&amp;Y2</f>
        <v>Actual Apr-03</v>
      </c>
      <c r="Z1" s="2" t="str">
        <f t="shared" si="0"/>
        <v>Actual May-03</v>
      </c>
      <c r="AA1" s="2" t="str">
        <f t="shared" si="0"/>
        <v>Actual Jun-03</v>
      </c>
      <c r="AB1" s="2" t="str">
        <f t="shared" si="0"/>
        <v>Actual Jul-03</v>
      </c>
      <c r="AC1" s="2" t="str">
        <f t="shared" si="0"/>
        <v>Actual Aug-03</v>
      </c>
      <c r="AD1" s="2" t="str">
        <f t="shared" si="0"/>
        <v>Actual Sep-03</v>
      </c>
      <c r="AE1" s="2" t="str">
        <f t="shared" si="0"/>
        <v>Actual Oct-03</v>
      </c>
      <c r="AF1" s="2" t="str">
        <f t="shared" si="0"/>
        <v>Actual Nov-03</v>
      </c>
      <c r="AG1" s="2" t="str">
        <f t="shared" si="0"/>
        <v>Actual Dec-03</v>
      </c>
      <c r="AH1" s="2" t="str">
        <f t="shared" si="0"/>
        <v>Actual Jan-04</v>
      </c>
      <c r="AI1" s="2" t="str">
        <f t="shared" si="0"/>
        <v>Actual Feb-04</v>
      </c>
      <c r="AJ1" s="2" t="str">
        <f t="shared" si="0"/>
        <v>Actual Mar-04</v>
      </c>
      <c r="AK1" s="2" t="str">
        <f t="shared" si="0"/>
        <v>Actual Apr-04</v>
      </c>
      <c r="AL1" s="2" t="str">
        <f t="shared" si="0"/>
        <v>Actual May-04</v>
      </c>
      <c r="AM1" s="2" t="str">
        <f t="shared" si="0"/>
        <v>Actual Jun-04</v>
      </c>
      <c r="AN1" s="2" t="str">
        <f t="shared" si="0"/>
        <v>Actual Jul-04</v>
      </c>
      <c r="AO1" s="2" t="str">
        <f t="shared" si="0"/>
        <v>Actual Aug-04</v>
      </c>
      <c r="AP1" s="2" t="str">
        <f t="shared" si="0"/>
        <v>Actual Sep-04</v>
      </c>
      <c r="AQ1" s="2" t="str">
        <f t="shared" si="0"/>
        <v>Actual Oct-04</v>
      </c>
      <c r="AR1" s="2" t="str">
        <f t="shared" si="0"/>
        <v>Actual Nov-04</v>
      </c>
      <c r="AS1" s="2" t="str">
        <f t="shared" si="0"/>
        <v>Actual Dec-04</v>
      </c>
      <c r="AT1" s="2" t="str">
        <f>AT3&amp;" "&amp;AT2</f>
        <v>Actual Jan-05</v>
      </c>
      <c r="AU1" s="2" t="str">
        <f>AU3&amp;" "&amp;AU2</f>
        <v>Actual Feb-05</v>
      </c>
      <c r="AV1" s="2" t="str">
        <f>AV3&amp;" "&amp;AV2</f>
        <v>Actual Mar-05</v>
      </c>
      <c r="AW1" s="2" t="str">
        <f>AW3&amp;" "&amp;AW2</f>
        <v>Actual Apr-05</v>
      </c>
      <c r="AX1" s="2" t="str">
        <f>AX3&amp;" "&amp;AX2</f>
        <v>Actual May-05</v>
      </c>
      <c r="AY1" s="2" t="s">
        <v>127</v>
      </c>
      <c r="AZ1" s="2" t="s">
        <v>128</v>
      </c>
      <c r="BA1" s="2" t="s">
        <v>129</v>
      </c>
      <c r="BB1" s="2" t="s">
        <v>130</v>
      </c>
      <c r="BC1" s="2" t="s">
        <v>131</v>
      </c>
      <c r="BD1" s="2" t="s">
        <v>132</v>
      </c>
      <c r="BE1" s="2" t="s">
        <v>133</v>
      </c>
      <c r="BF1" s="2" t="s">
        <v>134</v>
      </c>
      <c r="BG1" s="2" t="s">
        <v>135</v>
      </c>
      <c r="BH1" s="2" t="s">
        <v>136</v>
      </c>
      <c r="BI1" s="2" t="s">
        <v>137</v>
      </c>
      <c r="BJ1" s="2" t="s">
        <v>138</v>
      </c>
      <c r="BK1" s="2" t="s">
        <v>139</v>
      </c>
      <c r="BL1" s="2" t="s">
        <v>140</v>
      </c>
      <c r="BM1" s="2" t="s">
        <v>141</v>
      </c>
      <c r="BN1" s="2" t="s">
        <v>142</v>
      </c>
      <c r="BO1" s="2" t="s">
        <v>143</v>
      </c>
      <c r="BP1" s="2" t="s">
        <v>144</v>
      </c>
      <c r="BQ1" s="2" t="s">
        <v>145</v>
      </c>
      <c r="BR1" s="2" t="s">
        <v>146</v>
      </c>
      <c r="BS1" s="2" t="s">
        <v>147</v>
      </c>
      <c r="BT1" s="2" t="s">
        <v>148</v>
      </c>
      <c r="BU1" s="2" t="s">
        <v>149</v>
      </c>
      <c r="BV1" s="2" t="s">
        <v>150</v>
      </c>
      <c r="BW1" s="2" t="s">
        <v>151</v>
      </c>
      <c r="BX1" s="2" t="s">
        <v>152</v>
      </c>
      <c r="BY1" s="2" t="s">
        <v>153</v>
      </c>
      <c r="BZ1" s="2" t="s">
        <v>154</v>
      </c>
      <c r="CA1" s="2" t="s">
        <v>155</v>
      </c>
      <c r="CB1" s="2" t="s">
        <v>156</v>
      </c>
      <c r="CC1" s="2" t="s">
        <v>157</v>
      </c>
      <c r="CD1" s="2" t="s">
        <v>158</v>
      </c>
      <c r="CE1" s="2" t="s">
        <v>159</v>
      </c>
      <c r="CF1" s="2" t="s">
        <v>160</v>
      </c>
      <c r="CG1" s="2" t="s">
        <v>161</v>
      </c>
      <c r="CH1" s="2" t="s">
        <v>162</v>
      </c>
      <c r="CI1" s="2" t="s">
        <v>163</v>
      </c>
      <c r="CJ1" s="2" t="s">
        <v>164</v>
      </c>
      <c r="CK1" s="2" t="s">
        <v>165</v>
      </c>
      <c r="CL1" s="2" t="s">
        <v>166</v>
      </c>
      <c r="CM1" s="2" t="str">
        <f>CM3 &amp; " " &amp; TEXT(CM4,"mmm-yy")</f>
        <v>Actual Oct-08</v>
      </c>
      <c r="CN1" s="2" t="str">
        <f t="shared" ref="CN1:DV1" si="1">CN3 &amp; " " &amp; TEXT(CN4,"mmm-yy")</f>
        <v>Actual Nov-08</v>
      </c>
      <c r="CO1" s="2" t="str">
        <f t="shared" si="1"/>
        <v>Actual Dec-08</v>
      </c>
      <c r="CP1" s="2" t="str">
        <f t="shared" si="1"/>
        <v>Actual Jan-09</v>
      </c>
      <c r="CQ1" s="2" t="str">
        <f t="shared" si="1"/>
        <v>Actual Feb-09</v>
      </c>
      <c r="CR1" s="2" t="str">
        <f t="shared" si="1"/>
        <v>Actual Mar-09</v>
      </c>
      <c r="CS1" s="2" t="str">
        <f t="shared" si="1"/>
        <v>Actual Apr-09</v>
      </c>
      <c r="CT1" s="2" t="str">
        <f t="shared" si="1"/>
        <v>Actual May-09</v>
      </c>
      <c r="CU1" s="2" t="str">
        <f t="shared" si="1"/>
        <v>Actual Jun-09</v>
      </c>
      <c r="CV1" s="2" t="str">
        <f t="shared" si="1"/>
        <v>Actual Jul-09</v>
      </c>
      <c r="CW1" s="2" t="str">
        <f t="shared" si="1"/>
        <v>Actual Aug-09</v>
      </c>
      <c r="CX1" s="2" t="str">
        <f t="shared" si="1"/>
        <v>Actual Sep-09</v>
      </c>
      <c r="CY1" s="2" t="str">
        <f t="shared" si="1"/>
        <v>Actual Oct-09</v>
      </c>
      <c r="CZ1" s="2" t="str">
        <f t="shared" si="1"/>
        <v>Actual Nov-09</v>
      </c>
      <c r="DA1" s="2" t="str">
        <f t="shared" si="1"/>
        <v>Actual Dec-09</v>
      </c>
      <c r="DB1" s="2" t="str">
        <f t="shared" si="1"/>
        <v>Actual Jan-10</v>
      </c>
      <c r="DC1" s="2" t="str">
        <f t="shared" si="1"/>
        <v>Actual Feb-10</v>
      </c>
      <c r="DD1" s="2" t="str">
        <f t="shared" si="1"/>
        <v>Actual Mar-10</v>
      </c>
      <c r="DE1" s="2" t="str">
        <f t="shared" si="1"/>
        <v>Actual Apr-10</v>
      </c>
      <c r="DF1" s="2" t="str">
        <f t="shared" si="1"/>
        <v>Actual May-10</v>
      </c>
      <c r="DG1" s="2" t="str">
        <f t="shared" si="1"/>
        <v>Actual Jun-10</v>
      </c>
      <c r="DH1" s="2" t="str">
        <f t="shared" si="1"/>
        <v>Actual  Jul-10</v>
      </c>
      <c r="DI1" s="2" t="str">
        <f>DI3 &amp; " " &amp; TEXT(DI4,"mmm-yy")</f>
        <v>Actual Aug-10</v>
      </c>
      <c r="DJ1" s="2" t="str">
        <f t="shared" si="1"/>
        <v>Actual Sep-10</v>
      </c>
      <c r="DK1" s="2" t="str">
        <f t="shared" si="1"/>
        <v>Actual Oct-10</v>
      </c>
      <c r="DL1" s="2" t="str">
        <f t="shared" si="1"/>
        <v>Actual Nov-10</v>
      </c>
      <c r="DM1" s="2" t="str">
        <f t="shared" si="1"/>
        <v>Actual Dec-10</v>
      </c>
      <c r="DN1" s="2" t="str">
        <f t="shared" si="1"/>
        <v>Actual Jan-11</v>
      </c>
      <c r="DO1" s="2" t="str">
        <f t="shared" si="1"/>
        <v>Actual Feb-11</v>
      </c>
      <c r="DP1" s="2" t="str">
        <f t="shared" si="1"/>
        <v>Actual Mar-11</v>
      </c>
      <c r="DQ1" s="2" t="str">
        <f t="shared" si="1"/>
        <v>Actual Apr-11</v>
      </c>
      <c r="DR1" s="2" t="str">
        <f t="shared" si="1"/>
        <v>Actual May-11</v>
      </c>
      <c r="DS1" s="2" t="str">
        <f t="shared" si="1"/>
        <v>Actual Jun-11</v>
      </c>
      <c r="DT1" s="2" t="str">
        <f t="shared" si="1"/>
        <v>Actual Jul-11</v>
      </c>
      <c r="DU1" s="2" t="str">
        <f t="shared" si="1"/>
        <v>Actual Aug-11</v>
      </c>
      <c r="DV1" s="2" t="str">
        <f t="shared" si="1"/>
        <v>Actual Sep-11</v>
      </c>
      <c r="DW1" s="2" t="str">
        <f>DW3 &amp; " " &amp; TEXT(DW4,"mmm-yy")</f>
        <v>Actual Oct-11</v>
      </c>
      <c r="DX1" s="2" t="str">
        <f t="shared" ref="DX1:GO1" si="2">DX3 &amp; " " &amp; TEXT(DX4,"mmm-yy")</f>
        <v>Actual Nov-11</v>
      </c>
      <c r="DY1" s="2" t="str">
        <f t="shared" si="2"/>
        <v>Actual Dec-11</v>
      </c>
      <c r="DZ1" s="2" t="str">
        <f t="shared" si="2"/>
        <v>Actual Jan-12</v>
      </c>
      <c r="EA1" s="3" t="str">
        <f t="shared" si="2"/>
        <v>Actual Feb-12</v>
      </c>
      <c r="EB1" s="3" t="str">
        <f t="shared" si="2"/>
        <v>Actual Mar-12</v>
      </c>
      <c r="EC1" s="3" t="str">
        <f t="shared" si="2"/>
        <v>Actual Apr-12</v>
      </c>
      <c r="ED1" s="3" t="str">
        <f t="shared" si="2"/>
        <v>Actual May-12</v>
      </c>
      <c r="EE1" s="3" t="str">
        <f t="shared" si="2"/>
        <v>Actual Jun-12</v>
      </c>
      <c r="EF1" s="3" t="str">
        <f t="shared" si="2"/>
        <v>Actual Jul-12</v>
      </c>
      <c r="EG1" s="3" t="str">
        <f>EG3 &amp; " " &amp; TEXT(EG4,"mmm-yy")</f>
        <v>Actual Aug-12</v>
      </c>
      <c r="EH1" s="3" t="str">
        <f t="shared" si="2"/>
        <v>Actual Sep-12</v>
      </c>
      <c r="EI1" s="3" t="str">
        <f t="shared" si="2"/>
        <v>Actual Oct-12</v>
      </c>
      <c r="EJ1" s="3" t="str">
        <f t="shared" si="2"/>
        <v>Actual Nov-12</v>
      </c>
      <c r="EK1" s="3" t="str">
        <f t="shared" si="2"/>
        <v>Actual Dec-12</v>
      </c>
      <c r="EL1" s="3" t="str">
        <f t="shared" si="2"/>
        <v>Actual Jan-13</v>
      </c>
      <c r="EM1" s="3" t="str">
        <f t="shared" si="2"/>
        <v>Actual Feb-13</v>
      </c>
      <c r="EN1" s="3" t="str">
        <f t="shared" si="2"/>
        <v>Actual Mar-13</v>
      </c>
      <c r="EO1" s="3" t="str">
        <f t="shared" si="2"/>
        <v>Actual Apr-13</v>
      </c>
      <c r="EP1" s="3" t="str">
        <f t="shared" si="2"/>
        <v>Actual May-13</v>
      </c>
      <c r="EQ1" s="3" t="str">
        <f t="shared" si="2"/>
        <v>Actual Jun-13</v>
      </c>
      <c r="ER1" s="3" t="str">
        <f t="shared" si="2"/>
        <v>Actual Jul-13</v>
      </c>
      <c r="ES1" s="3" t="str">
        <f t="shared" si="2"/>
        <v>Actual Aug-13</v>
      </c>
      <c r="ET1" s="3" t="str">
        <f t="shared" si="2"/>
        <v>Actual Sep-13</v>
      </c>
      <c r="EU1" s="3" t="str">
        <f t="shared" si="2"/>
        <v>Actual Oct-13</v>
      </c>
      <c r="EV1" s="3" t="str">
        <f t="shared" si="2"/>
        <v>Actual Nov-13</v>
      </c>
      <c r="EW1" s="3" t="str">
        <f t="shared" si="2"/>
        <v>Actual Dec-13</v>
      </c>
      <c r="EX1" s="3" t="str">
        <f t="shared" si="2"/>
        <v>Actual Jan-14</v>
      </c>
      <c r="EY1" s="3" t="str">
        <f t="shared" si="2"/>
        <v>Actual Feb-14</v>
      </c>
      <c r="EZ1" s="3" t="str">
        <f t="shared" si="2"/>
        <v>Actual Mar-14</v>
      </c>
      <c r="FA1" s="3" t="str">
        <f t="shared" si="2"/>
        <v>Actual Apr-14</v>
      </c>
      <c r="FB1" s="3" t="str">
        <f t="shared" si="2"/>
        <v>Actual May-14</v>
      </c>
      <c r="FC1" s="3" t="str">
        <f t="shared" si="2"/>
        <v>Actual Jun-14</v>
      </c>
      <c r="FD1" s="3" t="str">
        <f t="shared" si="2"/>
        <v>Actual Jul-14</v>
      </c>
      <c r="FE1" s="3" t="str">
        <f t="shared" si="2"/>
        <v>Actual Aug-14</v>
      </c>
      <c r="FF1" s="3" t="str">
        <f t="shared" si="2"/>
        <v>Actual Sep-14</v>
      </c>
      <c r="FG1" s="3" t="str">
        <f t="shared" si="2"/>
        <v>Actual Oct-14</v>
      </c>
      <c r="FH1" s="3" t="str">
        <f t="shared" si="2"/>
        <v>Actual Nov-14</v>
      </c>
      <c r="FI1" s="3" t="str">
        <f t="shared" si="2"/>
        <v>Actual Dec-14</v>
      </c>
      <c r="FJ1" s="3" t="str">
        <f t="shared" si="2"/>
        <v>Actual Jan-15</v>
      </c>
      <c r="FK1" s="3" t="str">
        <f t="shared" si="2"/>
        <v>Actual Feb-15</v>
      </c>
      <c r="FL1" s="3" t="str">
        <f t="shared" si="2"/>
        <v>Actual Mar-15</v>
      </c>
      <c r="FM1" s="3" t="str">
        <f t="shared" si="2"/>
        <v>Actual Apr-15</v>
      </c>
      <c r="FN1" s="3" t="str">
        <f t="shared" si="2"/>
        <v>Actual May-15</v>
      </c>
      <c r="FO1" s="3" t="str">
        <f t="shared" si="2"/>
        <v>Actual Jun-15</v>
      </c>
      <c r="FP1" s="3" t="str">
        <f t="shared" si="2"/>
        <v>Actual Jul-15</v>
      </c>
      <c r="FQ1" s="3" t="str">
        <f t="shared" si="2"/>
        <v>Actual Aug-15</v>
      </c>
      <c r="FR1" s="3" t="str">
        <f t="shared" si="2"/>
        <v>Actual Sep-15</v>
      </c>
      <c r="FS1" s="3" t="str">
        <f t="shared" si="2"/>
        <v>Actual Oct-15</v>
      </c>
      <c r="FT1" s="3" t="str">
        <f t="shared" si="2"/>
        <v>Actual Nov-15</v>
      </c>
      <c r="FU1" s="3" t="str">
        <f t="shared" si="2"/>
        <v>Actual Dec-15</v>
      </c>
      <c r="FV1" s="3" t="str">
        <f t="shared" si="2"/>
        <v>Actual Jan-16</v>
      </c>
      <c r="FW1" s="3" t="str">
        <f t="shared" si="2"/>
        <v>Actual Feb-16</v>
      </c>
      <c r="FX1" s="3" t="str">
        <f t="shared" si="2"/>
        <v>Actual Mar-16</v>
      </c>
      <c r="FY1" s="3" t="str">
        <f t="shared" si="2"/>
        <v>Actual Apr-16</v>
      </c>
      <c r="FZ1" s="3" t="str">
        <f t="shared" si="2"/>
        <v>Actual May-16</v>
      </c>
      <c r="GA1" s="3" t="str">
        <f t="shared" si="2"/>
        <v>Actual Jun-16</v>
      </c>
      <c r="GB1" s="3" t="str">
        <f t="shared" si="2"/>
        <v>Actual Jul-16</v>
      </c>
      <c r="GC1" s="3" t="str">
        <f t="shared" si="2"/>
        <v>Actual Aug-16</v>
      </c>
      <c r="GD1" s="3" t="str">
        <f t="shared" si="2"/>
        <v>Actual Sep-16</v>
      </c>
      <c r="GE1" s="3" t="str">
        <f t="shared" si="2"/>
        <v>Actual Oct-16</v>
      </c>
      <c r="GF1" s="3" t="str">
        <f t="shared" si="2"/>
        <v>Actual Nov-16</v>
      </c>
      <c r="GG1" s="3" t="str">
        <f t="shared" si="2"/>
        <v>Actual Dec-16</v>
      </c>
      <c r="GH1" s="3" t="str">
        <f t="shared" si="2"/>
        <v>Actual Jan-17</v>
      </c>
      <c r="GI1" s="3" t="str">
        <f t="shared" si="2"/>
        <v>Actual Feb-17</v>
      </c>
      <c r="GJ1" s="3" t="str">
        <f t="shared" si="2"/>
        <v>Actual Mar-17</v>
      </c>
      <c r="GK1" s="3" t="str">
        <f t="shared" si="2"/>
        <v>Actual Apr-17</v>
      </c>
      <c r="GL1" s="3" t="str">
        <f t="shared" si="2"/>
        <v>Actual May-17</v>
      </c>
      <c r="GM1" s="3" t="str">
        <f t="shared" si="2"/>
        <v>Actual Jun-17</v>
      </c>
      <c r="GN1" s="3" t="str">
        <f t="shared" si="2"/>
        <v>Actual Jul-17</v>
      </c>
      <c r="GO1" s="3" t="str">
        <f t="shared" si="2"/>
        <v>Actual Aug-17</v>
      </c>
      <c r="GP1" s="4" t="str">
        <f>TEXT(GP4,"mmm-yy")</f>
        <v>Sep-17</v>
      </c>
      <c r="GQ1" s="4" t="str">
        <f t="shared" ref="GQ1:IA1" si="3">TEXT(GQ4,"mmm-yy")</f>
        <v>Oct-17</v>
      </c>
      <c r="GR1" s="4" t="str">
        <f t="shared" si="3"/>
        <v>Nov-17</v>
      </c>
      <c r="GS1" s="4" t="str">
        <f t="shared" si="3"/>
        <v>Dec-17</v>
      </c>
      <c r="GT1" s="4" t="str">
        <f t="shared" si="3"/>
        <v>Jan-18</v>
      </c>
      <c r="GU1" s="4" t="str">
        <f t="shared" si="3"/>
        <v>Feb-18</v>
      </c>
      <c r="GV1" s="4" t="str">
        <f t="shared" si="3"/>
        <v>Mar-18</v>
      </c>
      <c r="GW1" s="4" t="str">
        <f t="shared" si="3"/>
        <v>Apr-18</v>
      </c>
      <c r="GX1" s="4" t="str">
        <f t="shared" si="3"/>
        <v>May-18</v>
      </c>
      <c r="GY1" s="4" t="str">
        <f t="shared" si="3"/>
        <v>Jun-18</v>
      </c>
      <c r="GZ1" s="4" t="str">
        <f t="shared" si="3"/>
        <v>Jul-18</v>
      </c>
      <c r="HA1" s="4" t="str">
        <f t="shared" si="3"/>
        <v>Aug-18</v>
      </c>
      <c r="HB1" s="4" t="str">
        <f t="shared" si="3"/>
        <v>Sep-18</v>
      </c>
      <c r="HC1" s="4" t="str">
        <f t="shared" si="3"/>
        <v>Oct-18</v>
      </c>
      <c r="HD1" s="4" t="str">
        <f t="shared" si="3"/>
        <v>Nov-18</v>
      </c>
      <c r="HE1" s="4" t="str">
        <f t="shared" si="3"/>
        <v>Dec-18</v>
      </c>
      <c r="HF1" s="4" t="str">
        <f t="shared" si="3"/>
        <v>Jan-19</v>
      </c>
      <c r="HG1" s="4" t="str">
        <f t="shared" si="3"/>
        <v>Feb-19</v>
      </c>
      <c r="HH1" s="4" t="str">
        <f t="shared" si="3"/>
        <v>Mar-19</v>
      </c>
      <c r="HI1" s="4" t="str">
        <f t="shared" si="3"/>
        <v>Apr-19</v>
      </c>
      <c r="HJ1" s="4" t="str">
        <f t="shared" si="3"/>
        <v>May-19</v>
      </c>
      <c r="HK1" s="4" t="str">
        <f t="shared" si="3"/>
        <v>Jun-19</v>
      </c>
      <c r="HL1" s="4" t="str">
        <f t="shared" si="3"/>
        <v>Jul-19</v>
      </c>
      <c r="HM1" s="4" t="str">
        <f t="shared" si="3"/>
        <v>Aug-19</v>
      </c>
      <c r="HN1" s="4" t="str">
        <f t="shared" si="3"/>
        <v>Sep-19</v>
      </c>
      <c r="HO1" s="4" t="str">
        <f t="shared" si="3"/>
        <v>Oct-19</v>
      </c>
      <c r="HP1" s="4" t="str">
        <f t="shared" si="3"/>
        <v>Nov-19</v>
      </c>
      <c r="HQ1" s="4" t="str">
        <f t="shared" si="3"/>
        <v>Dec-19</v>
      </c>
      <c r="HR1" s="4" t="str">
        <f t="shared" si="3"/>
        <v>Jan-20</v>
      </c>
      <c r="HS1" s="4" t="str">
        <f t="shared" si="3"/>
        <v>Feb-20</v>
      </c>
      <c r="HT1" s="4" t="str">
        <f t="shared" si="3"/>
        <v>Mar-20</v>
      </c>
      <c r="HU1" s="4" t="str">
        <f t="shared" si="3"/>
        <v>Apr-20</v>
      </c>
      <c r="HV1" s="4" t="str">
        <f t="shared" si="3"/>
        <v>May-20</v>
      </c>
      <c r="HW1" s="4" t="str">
        <f t="shared" si="3"/>
        <v>Jun-20</v>
      </c>
      <c r="HX1" s="4" t="str">
        <f t="shared" si="3"/>
        <v>Jul-20</v>
      </c>
      <c r="HY1" s="4" t="str">
        <f t="shared" si="3"/>
        <v>Aug-20</v>
      </c>
      <c r="HZ1" s="4" t="str">
        <f t="shared" si="3"/>
        <v>Sep-20</v>
      </c>
      <c r="IA1" s="4" t="str">
        <f t="shared" si="3"/>
        <v>Oct-20</v>
      </c>
      <c r="IB1" s="4" t="str">
        <f t="shared" ref="IB1:IM1" si="4">TEXT(IB4,"mmm-yy")</f>
        <v>Nov-20</v>
      </c>
      <c r="IC1" s="4" t="str">
        <f t="shared" si="4"/>
        <v>Dec-20</v>
      </c>
      <c r="ID1" s="4" t="str">
        <f t="shared" si="4"/>
        <v>Jan-21</v>
      </c>
      <c r="IE1" s="4" t="str">
        <f t="shared" si="4"/>
        <v>Feb-21</v>
      </c>
      <c r="IF1" s="4" t="str">
        <f t="shared" si="4"/>
        <v>Mar-21</v>
      </c>
      <c r="IG1" s="4" t="str">
        <f t="shared" si="4"/>
        <v>Apr-21</v>
      </c>
      <c r="IH1" s="4" t="str">
        <f t="shared" si="4"/>
        <v>May-21</v>
      </c>
      <c r="II1" s="4" t="str">
        <f t="shared" si="4"/>
        <v>Jun-21</v>
      </c>
      <c r="IJ1" s="4" t="str">
        <f t="shared" si="4"/>
        <v>Jul-21</v>
      </c>
      <c r="IK1" s="4" t="str">
        <f t="shared" si="4"/>
        <v>Aug-21</v>
      </c>
      <c r="IL1" s="4" t="str">
        <f t="shared" si="4"/>
        <v>Sep-21</v>
      </c>
      <c r="IM1" s="4" t="str">
        <f t="shared" si="4"/>
        <v>Oct-21</v>
      </c>
    </row>
    <row r="2" spans="1:247" ht="11.25" customHeight="1" x14ac:dyDescent="0.2">
      <c r="Y2" s="5" t="str">
        <f t="shared" ref="Y2:AS2" si="5">TEXT(Y4,"mmm-yy")</f>
        <v>Apr-03</v>
      </c>
      <c r="Z2" s="5" t="str">
        <f t="shared" si="5"/>
        <v>May-03</v>
      </c>
      <c r="AA2" s="5" t="str">
        <f t="shared" si="5"/>
        <v>Jun-03</v>
      </c>
      <c r="AB2" s="5" t="str">
        <f t="shared" si="5"/>
        <v>Jul-03</v>
      </c>
      <c r="AC2" s="5" t="str">
        <f t="shared" si="5"/>
        <v>Aug-03</v>
      </c>
      <c r="AD2" s="5" t="str">
        <f t="shared" si="5"/>
        <v>Sep-03</v>
      </c>
      <c r="AE2" s="5" t="str">
        <f t="shared" si="5"/>
        <v>Oct-03</v>
      </c>
      <c r="AF2" s="5" t="str">
        <f t="shared" si="5"/>
        <v>Nov-03</v>
      </c>
      <c r="AG2" s="5" t="str">
        <f t="shared" si="5"/>
        <v>Dec-03</v>
      </c>
      <c r="AH2" s="5" t="str">
        <f t="shared" si="5"/>
        <v>Jan-04</v>
      </c>
      <c r="AI2" s="5" t="str">
        <f t="shared" si="5"/>
        <v>Feb-04</v>
      </c>
      <c r="AJ2" s="5" t="str">
        <f t="shared" si="5"/>
        <v>Mar-04</v>
      </c>
      <c r="AK2" s="5" t="str">
        <f t="shared" si="5"/>
        <v>Apr-04</v>
      </c>
      <c r="AL2" s="5" t="str">
        <f t="shared" si="5"/>
        <v>May-04</v>
      </c>
      <c r="AM2" s="5" t="str">
        <f t="shared" si="5"/>
        <v>Jun-04</v>
      </c>
      <c r="AN2" s="5" t="str">
        <f t="shared" si="5"/>
        <v>Jul-04</v>
      </c>
      <c r="AO2" s="5" t="str">
        <f t="shared" si="5"/>
        <v>Aug-04</v>
      </c>
      <c r="AP2" s="5" t="str">
        <f t="shared" si="5"/>
        <v>Sep-04</v>
      </c>
      <c r="AQ2" s="5" t="str">
        <f t="shared" si="5"/>
        <v>Oct-04</v>
      </c>
      <c r="AR2" s="5" t="str">
        <f t="shared" si="5"/>
        <v>Nov-04</v>
      </c>
      <c r="AS2" s="5" t="str">
        <f t="shared" si="5"/>
        <v>Dec-04</v>
      </c>
      <c r="AT2" s="5" t="str">
        <f>TEXT(AT4,"mmm-yy")</f>
        <v>Jan-05</v>
      </c>
      <c r="AU2" s="5" t="str">
        <f>TEXT(AU4,"mmm-yy")</f>
        <v>Feb-05</v>
      </c>
      <c r="AV2" s="5" t="str">
        <f>TEXT(AV4,"mmm-yy")</f>
        <v>Mar-05</v>
      </c>
      <c r="AW2" s="5" t="str">
        <f>TEXT(AW4,"mmm-yy")</f>
        <v>Apr-05</v>
      </c>
      <c r="AX2" s="5" t="str">
        <f>TEXT(AX4,"mmm-yy")</f>
        <v>May-05</v>
      </c>
      <c r="CI2" s="6"/>
      <c r="CJ2" s="6"/>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D2" s="7"/>
      <c r="GE2" s="7"/>
      <c r="GF2" s="7"/>
      <c r="GG2" s="7"/>
      <c r="GH2" s="7"/>
      <c r="GI2" s="7"/>
      <c r="GJ2" s="7"/>
      <c r="GK2" s="7"/>
      <c r="GL2" s="7"/>
      <c r="GM2" s="7"/>
      <c r="HN2" s="534" t="s">
        <v>405</v>
      </c>
      <c r="HO2" s="535"/>
      <c r="HP2" s="535"/>
      <c r="HQ2" s="535"/>
      <c r="HR2" s="535"/>
      <c r="HS2" s="535"/>
      <c r="HT2" s="535"/>
      <c r="HU2" s="536"/>
      <c r="HV2" s="536"/>
      <c r="HW2" s="536"/>
      <c r="HX2" s="536"/>
      <c r="HY2" s="536"/>
      <c r="HZ2" s="536"/>
      <c r="IA2" s="536"/>
      <c r="IB2" s="534" t="s">
        <v>405</v>
      </c>
      <c r="IC2" s="535"/>
      <c r="ID2" s="535"/>
      <c r="IE2" s="535"/>
      <c r="IF2" s="535"/>
      <c r="IG2" s="535"/>
      <c r="IH2" s="535"/>
      <c r="II2" s="536"/>
      <c r="IJ2" s="536"/>
      <c r="IK2" s="536"/>
      <c r="IL2" s="536"/>
      <c r="IM2" s="536"/>
    </row>
    <row r="3" spans="1:247" x14ac:dyDescent="0.2">
      <c r="A3" s="7"/>
      <c r="C3" s="6"/>
      <c r="D3" s="9" t="str">
        <f t="shared" ref="D3:AV3" si="6">$AX$3</f>
        <v>Actual</v>
      </c>
      <c r="E3" s="9" t="str">
        <f t="shared" si="6"/>
        <v>Actual</v>
      </c>
      <c r="F3" s="9" t="str">
        <f t="shared" si="6"/>
        <v>Actual</v>
      </c>
      <c r="G3" s="9" t="str">
        <f t="shared" si="6"/>
        <v>Actual</v>
      </c>
      <c r="H3" s="9" t="str">
        <f t="shared" si="6"/>
        <v>Actual</v>
      </c>
      <c r="I3" s="9" t="str">
        <f t="shared" si="6"/>
        <v>Actual</v>
      </c>
      <c r="J3" s="9" t="str">
        <f t="shared" si="6"/>
        <v>Actual</v>
      </c>
      <c r="K3" s="9" t="str">
        <f t="shared" si="6"/>
        <v>Actual</v>
      </c>
      <c r="L3" s="9" t="str">
        <f t="shared" si="6"/>
        <v>Actual</v>
      </c>
      <c r="M3" s="9" t="str">
        <f t="shared" si="6"/>
        <v>Actual</v>
      </c>
      <c r="N3" s="9" t="str">
        <f t="shared" si="6"/>
        <v>Actual</v>
      </c>
      <c r="O3" s="9" t="str">
        <f t="shared" si="6"/>
        <v>Actual</v>
      </c>
      <c r="P3" s="9" t="str">
        <f t="shared" si="6"/>
        <v>Actual</v>
      </c>
      <c r="Q3" s="9" t="str">
        <f t="shared" si="6"/>
        <v>Actual</v>
      </c>
      <c r="R3" s="9" t="str">
        <f t="shared" si="6"/>
        <v>Actual</v>
      </c>
      <c r="S3" s="9" t="str">
        <f t="shared" si="6"/>
        <v>Actual</v>
      </c>
      <c r="T3" s="9" t="str">
        <f t="shared" si="6"/>
        <v>Actual</v>
      </c>
      <c r="U3" s="9" t="str">
        <f t="shared" si="6"/>
        <v>Actual</v>
      </c>
      <c r="V3" s="9" t="str">
        <f t="shared" si="6"/>
        <v>Actual</v>
      </c>
      <c r="W3" s="9" t="str">
        <f t="shared" si="6"/>
        <v>Actual</v>
      </c>
      <c r="X3" s="9" t="str">
        <f t="shared" si="6"/>
        <v>Actual</v>
      </c>
      <c r="Y3" s="9" t="str">
        <f t="shared" si="6"/>
        <v>Actual</v>
      </c>
      <c r="Z3" s="9" t="str">
        <f t="shared" si="6"/>
        <v>Actual</v>
      </c>
      <c r="AA3" s="9" t="str">
        <f t="shared" si="6"/>
        <v>Actual</v>
      </c>
      <c r="AB3" s="9" t="str">
        <f t="shared" si="6"/>
        <v>Actual</v>
      </c>
      <c r="AC3" s="9" t="str">
        <f t="shared" si="6"/>
        <v>Actual</v>
      </c>
      <c r="AD3" s="9" t="str">
        <f t="shared" si="6"/>
        <v>Actual</v>
      </c>
      <c r="AE3" s="9" t="str">
        <f t="shared" si="6"/>
        <v>Actual</v>
      </c>
      <c r="AF3" s="9" t="str">
        <f t="shared" si="6"/>
        <v>Actual</v>
      </c>
      <c r="AG3" s="9" t="str">
        <f t="shared" si="6"/>
        <v>Actual</v>
      </c>
      <c r="AH3" s="9" t="str">
        <f t="shared" si="6"/>
        <v>Actual</v>
      </c>
      <c r="AI3" s="9" t="str">
        <f t="shared" si="6"/>
        <v>Actual</v>
      </c>
      <c r="AJ3" s="9" t="str">
        <f t="shared" si="6"/>
        <v>Actual</v>
      </c>
      <c r="AK3" s="9" t="str">
        <f t="shared" si="6"/>
        <v>Actual</v>
      </c>
      <c r="AL3" s="9" t="str">
        <f t="shared" si="6"/>
        <v>Actual</v>
      </c>
      <c r="AM3" s="9" t="str">
        <f t="shared" si="6"/>
        <v>Actual</v>
      </c>
      <c r="AN3" s="9" t="str">
        <f t="shared" si="6"/>
        <v>Actual</v>
      </c>
      <c r="AO3" s="9" t="str">
        <f t="shared" si="6"/>
        <v>Actual</v>
      </c>
      <c r="AP3" s="9" t="str">
        <f t="shared" si="6"/>
        <v>Actual</v>
      </c>
      <c r="AQ3" s="9" t="str">
        <f t="shared" si="6"/>
        <v>Actual</v>
      </c>
      <c r="AR3" s="9" t="str">
        <f t="shared" si="6"/>
        <v>Actual</v>
      </c>
      <c r="AS3" s="9" t="str">
        <f t="shared" si="6"/>
        <v>Actual</v>
      </c>
      <c r="AT3" s="9" t="str">
        <f t="shared" si="6"/>
        <v>Actual</v>
      </c>
      <c r="AU3" s="9" t="str">
        <f t="shared" si="6"/>
        <v>Actual</v>
      </c>
      <c r="AV3" s="9" t="str">
        <f t="shared" si="6"/>
        <v>Actual</v>
      </c>
      <c r="AW3" s="9" t="str">
        <f>$AX$3</f>
        <v>Actual</v>
      </c>
      <c r="AX3" s="9" t="s">
        <v>167</v>
      </c>
      <c r="AY3" s="9" t="s">
        <v>167</v>
      </c>
      <c r="AZ3" s="9" t="s">
        <v>167</v>
      </c>
      <c r="BA3" s="9" t="s">
        <v>167</v>
      </c>
      <c r="BB3" s="9" t="s">
        <v>167</v>
      </c>
      <c r="BC3" s="9" t="s">
        <v>167</v>
      </c>
      <c r="BD3" s="9" t="s">
        <v>167</v>
      </c>
      <c r="BE3" s="9" t="s">
        <v>167</v>
      </c>
      <c r="BF3" s="9" t="s">
        <v>167</v>
      </c>
      <c r="BG3" s="9" t="s">
        <v>167</v>
      </c>
      <c r="BH3" s="9" t="s">
        <v>167</v>
      </c>
      <c r="BI3" s="9" t="s">
        <v>167</v>
      </c>
      <c r="BJ3" s="10" t="s">
        <v>167</v>
      </c>
      <c r="BK3" s="10" t="s">
        <v>167</v>
      </c>
      <c r="BL3" s="10" t="s">
        <v>167</v>
      </c>
      <c r="BM3" s="10" t="s">
        <v>167</v>
      </c>
      <c r="BN3" s="10" t="s">
        <v>167</v>
      </c>
      <c r="BO3" s="10" t="s">
        <v>167</v>
      </c>
      <c r="BP3" s="10" t="s">
        <v>167</v>
      </c>
      <c r="BQ3" s="10" t="s">
        <v>167</v>
      </c>
      <c r="BR3" s="10" t="s">
        <v>167</v>
      </c>
      <c r="BS3" s="10" t="s">
        <v>167</v>
      </c>
      <c r="BT3" s="10" t="s">
        <v>167</v>
      </c>
      <c r="BU3" s="10" t="s">
        <v>167</v>
      </c>
      <c r="BV3" s="10" t="s">
        <v>167</v>
      </c>
      <c r="BW3" s="10" t="s">
        <v>167</v>
      </c>
      <c r="BX3" s="10" t="s">
        <v>167</v>
      </c>
      <c r="BY3" s="10" t="s">
        <v>167</v>
      </c>
      <c r="BZ3" s="10" t="s">
        <v>167</v>
      </c>
      <c r="CA3" s="10" t="s">
        <v>167</v>
      </c>
      <c r="CB3" s="11" t="s">
        <v>167</v>
      </c>
      <c r="CC3" s="11" t="s">
        <v>167</v>
      </c>
      <c r="CD3" s="11" t="s">
        <v>167</v>
      </c>
      <c r="CE3" s="11" t="s">
        <v>167</v>
      </c>
      <c r="CF3" s="11" t="s">
        <v>167</v>
      </c>
      <c r="CG3" s="11" t="s">
        <v>167</v>
      </c>
      <c r="CH3" s="11" t="s">
        <v>167</v>
      </c>
      <c r="CI3" s="11" t="s">
        <v>167</v>
      </c>
      <c r="CJ3" s="11" t="s">
        <v>167</v>
      </c>
      <c r="CK3" s="11" t="s">
        <v>167</v>
      </c>
      <c r="CL3" s="11" t="s">
        <v>167</v>
      </c>
      <c r="CM3" s="11" t="s">
        <v>167</v>
      </c>
      <c r="CN3" s="11" t="s">
        <v>167</v>
      </c>
      <c r="CO3" s="11" t="s">
        <v>167</v>
      </c>
      <c r="CP3" s="11" t="s">
        <v>167</v>
      </c>
      <c r="CQ3" s="11" t="s">
        <v>167</v>
      </c>
      <c r="CR3" s="11" t="s">
        <v>167</v>
      </c>
      <c r="CS3" s="11" t="s">
        <v>167</v>
      </c>
      <c r="CT3" s="11" t="s">
        <v>167</v>
      </c>
      <c r="CU3" s="11" t="s">
        <v>167</v>
      </c>
      <c r="CV3" s="11" t="s">
        <v>167</v>
      </c>
      <c r="CW3" s="11" t="s">
        <v>167</v>
      </c>
      <c r="CX3" s="11" t="s">
        <v>167</v>
      </c>
      <c r="CY3" s="11" t="s">
        <v>167</v>
      </c>
      <c r="CZ3" s="11" t="s">
        <v>167</v>
      </c>
      <c r="DA3" s="11" t="s">
        <v>167</v>
      </c>
      <c r="DB3" s="11" t="s">
        <v>167</v>
      </c>
      <c r="DC3" s="11" t="s">
        <v>167</v>
      </c>
      <c r="DD3" s="11" t="s">
        <v>167</v>
      </c>
      <c r="DE3" s="11" t="s">
        <v>167</v>
      </c>
      <c r="DF3" s="11" t="s">
        <v>167</v>
      </c>
      <c r="DG3" s="11" t="s">
        <v>167</v>
      </c>
      <c r="DH3" s="11" t="s">
        <v>168</v>
      </c>
      <c r="DI3" s="11" t="s">
        <v>167</v>
      </c>
      <c r="DJ3" s="11" t="s">
        <v>167</v>
      </c>
      <c r="DK3" s="11" t="s">
        <v>167</v>
      </c>
      <c r="DL3" s="11" t="s">
        <v>167</v>
      </c>
      <c r="DM3" s="11" t="s">
        <v>167</v>
      </c>
      <c r="DN3" s="11" t="s">
        <v>167</v>
      </c>
      <c r="DO3" s="11" t="s">
        <v>167</v>
      </c>
      <c r="DP3" s="11" t="s">
        <v>167</v>
      </c>
      <c r="DQ3" s="11" t="s">
        <v>167</v>
      </c>
      <c r="DR3" s="11" t="s">
        <v>167</v>
      </c>
      <c r="DS3" s="11" t="s">
        <v>167</v>
      </c>
      <c r="DT3" s="11" t="s">
        <v>167</v>
      </c>
      <c r="DU3" s="11" t="s">
        <v>167</v>
      </c>
      <c r="DV3" s="11" t="s">
        <v>167</v>
      </c>
      <c r="DW3" s="11" t="s">
        <v>167</v>
      </c>
      <c r="DX3" s="11" t="s">
        <v>167</v>
      </c>
      <c r="DY3" s="11" t="s">
        <v>167</v>
      </c>
      <c r="DZ3" s="11" t="s">
        <v>167</v>
      </c>
      <c r="EA3" s="11" t="s">
        <v>167</v>
      </c>
      <c r="EB3" s="11" t="s">
        <v>167</v>
      </c>
      <c r="EC3" s="11" t="s">
        <v>167</v>
      </c>
      <c r="ED3" s="11" t="s">
        <v>167</v>
      </c>
      <c r="EE3" s="11" t="s">
        <v>167</v>
      </c>
      <c r="EF3" s="11" t="s">
        <v>167</v>
      </c>
      <c r="EG3" s="11" t="s">
        <v>167</v>
      </c>
      <c r="EH3" s="11" t="s">
        <v>167</v>
      </c>
      <c r="EI3" s="11" t="s">
        <v>167</v>
      </c>
      <c r="EJ3" s="11" t="s">
        <v>167</v>
      </c>
      <c r="EK3" s="11" t="s">
        <v>167</v>
      </c>
      <c r="EL3" s="11" t="s">
        <v>167</v>
      </c>
      <c r="EM3" s="11" t="s">
        <v>167</v>
      </c>
      <c r="EN3" s="11" t="s">
        <v>167</v>
      </c>
      <c r="EO3" s="11" t="s">
        <v>167</v>
      </c>
      <c r="EP3" s="11" t="s">
        <v>167</v>
      </c>
      <c r="EQ3" s="11" t="s">
        <v>167</v>
      </c>
      <c r="ER3" s="11" t="s">
        <v>167</v>
      </c>
      <c r="ES3" s="11" t="s">
        <v>167</v>
      </c>
      <c r="ET3" s="11" t="s">
        <v>167</v>
      </c>
      <c r="EU3" s="11" t="s">
        <v>167</v>
      </c>
      <c r="EV3" s="11" t="s">
        <v>167</v>
      </c>
      <c r="EW3" s="11" t="s">
        <v>167</v>
      </c>
      <c r="EX3" s="11" t="s">
        <v>167</v>
      </c>
      <c r="EY3" s="11" t="s">
        <v>167</v>
      </c>
      <c r="EZ3" s="11" t="s">
        <v>167</v>
      </c>
      <c r="FA3" s="11" t="s">
        <v>167</v>
      </c>
      <c r="FB3" s="11" t="s">
        <v>167</v>
      </c>
      <c r="FC3" s="11" t="s">
        <v>167</v>
      </c>
      <c r="FD3" s="11" t="s">
        <v>167</v>
      </c>
      <c r="FE3" s="11" t="s">
        <v>167</v>
      </c>
      <c r="FF3" s="12" t="s">
        <v>167</v>
      </c>
      <c r="FG3" s="12" t="s">
        <v>167</v>
      </c>
      <c r="FH3" s="12" t="s">
        <v>167</v>
      </c>
      <c r="FI3" s="12" t="s">
        <v>167</v>
      </c>
      <c r="FJ3" s="12" t="s">
        <v>167</v>
      </c>
      <c r="FK3" s="12" t="s">
        <v>167</v>
      </c>
      <c r="FL3" s="12" t="s">
        <v>167</v>
      </c>
      <c r="FM3" s="12" t="s">
        <v>167</v>
      </c>
      <c r="FN3" s="12" t="s">
        <v>167</v>
      </c>
      <c r="FO3" s="12" t="s">
        <v>167</v>
      </c>
      <c r="FP3" s="12" t="s">
        <v>167</v>
      </c>
      <c r="FQ3" s="12" t="s">
        <v>167</v>
      </c>
      <c r="FR3" s="12" t="s">
        <v>167</v>
      </c>
      <c r="FS3" s="12" t="s">
        <v>167</v>
      </c>
      <c r="FT3" s="12" t="s">
        <v>167</v>
      </c>
      <c r="FU3" s="12" t="s">
        <v>167</v>
      </c>
      <c r="FV3" s="12" t="s">
        <v>167</v>
      </c>
      <c r="FW3" s="12" t="s">
        <v>167</v>
      </c>
      <c r="FX3" s="12" t="s">
        <v>167</v>
      </c>
      <c r="FY3" s="12" t="s">
        <v>167</v>
      </c>
      <c r="FZ3" s="12" t="s">
        <v>167</v>
      </c>
      <c r="GA3" s="12" t="s">
        <v>167</v>
      </c>
      <c r="GB3" s="12" t="s">
        <v>167</v>
      </c>
      <c r="GC3" s="12" t="s">
        <v>167</v>
      </c>
      <c r="GD3" s="12" t="s">
        <v>167</v>
      </c>
      <c r="GE3" s="12" t="s">
        <v>167</v>
      </c>
      <c r="GF3" s="12" t="s">
        <v>167</v>
      </c>
      <c r="GG3" s="12" t="s">
        <v>167</v>
      </c>
      <c r="GH3" s="12" t="s">
        <v>167</v>
      </c>
      <c r="GI3" s="12" t="s">
        <v>167</v>
      </c>
      <c r="GJ3" s="12" t="s">
        <v>167</v>
      </c>
      <c r="GK3" s="12" t="s">
        <v>167</v>
      </c>
      <c r="GL3" s="12" t="s">
        <v>167</v>
      </c>
      <c r="GM3" s="12" t="s">
        <v>167</v>
      </c>
      <c r="GN3" s="12" t="s">
        <v>167</v>
      </c>
      <c r="GO3" s="12" t="s">
        <v>167</v>
      </c>
      <c r="GP3" s="12" t="s">
        <v>167</v>
      </c>
      <c r="GQ3" s="12" t="s">
        <v>167</v>
      </c>
      <c r="GR3" s="12" t="s">
        <v>167</v>
      </c>
      <c r="GS3" s="12" t="s">
        <v>167</v>
      </c>
      <c r="GT3" s="12" t="s">
        <v>167</v>
      </c>
      <c r="GU3" s="12" t="s">
        <v>167</v>
      </c>
      <c r="GV3" s="12" t="s">
        <v>167</v>
      </c>
      <c r="GW3" s="12" t="s">
        <v>167</v>
      </c>
      <c r="GX3" s="12" t="s">
        <v>167</v>
      </c>
      <c r="GY3" s="12" t="s">
        <v>167</v>
      </c>
      <c r="GZ3" s="12" t="s">
        <v>167</v>
      </c>
      <c r="HA3" s="12" t="s">
        <v>167</v>
      </c>
      <c r="HB3" s="12" t="s">
        <v>167</v>
      </c>
      <c r="HC3" s="12" t="s">
        <v>167</v>
      </c>
      <c r="HD3" s="12" t="s">
        <v>167</v>
      </c>
      <c r="HE3" s="12" t="s">
        <v>167</v>
      </c>
      <c r="HF3" s="12" t="s">
        <v>167</v>
      </c>
      <c r="HG3" s="12" t="s">
        <v>167</v>
      </c>
      <c r="HH3" s="12" t="s">
        <v>167</v>
      </c>
      <c r="HI3" s="12" t="s">
        <v>167</v>
      </c>
      <c r="HJ3" s="12" t="s">
        <v>167</v>
      </c>
      <c r="HK3" s="12" t="s">
        <v>167</v>
      </c>
      <c r="HL3" s="12" t="s">
        <v>167</v>
      </c>
      <c r="HM3" s="12" t="s">
        <v>167</v>
      </c>
      <c r="HN3" s="11" t="s">
        <v>169</v>
      </c>
      <c r="HO3" s="11" t="s">
        <v>169</v>
      </c>
      <c r="HP3" s="11" t="s">
        <v>169</v>
      </c>
      <c r="HQ3" s="11" t="s">
        <v>169</v>
      </c>
      <c r="HR3" s="11" t="s">
        <v>169</v>
      </c>
      <c r="HS3" s="11" t="s">
        <v>169</v>
      </c>
      <c r="HT3" s="11" t="s">
        <v>169</v>
      </c>
      <c r="HU3" s="11" t="s">
        <v>169</v>
      </c>
      <c r="HV3" s="11" t="s">
        <v>169</v>
      </c>
      <c r="HW3" s="11" t="s">
        <v>169</v>
      </c>
      <c r="HX3" s="11" t="s">
        <v>169</v>
      </c>
      <c r="HY3" s="11" t="s">
        <v>169</v>
      </c>
      <c r="HZ3" s="11" t="s">
        <v>169</v>
      </c>
      <c r="IA3" s="11" t="s">
        <v>169</v>
      </c>
      <c r="IB3" s="11" t="s">
        <v>169</v>
      </c>
      <c r="IC3" s="11" t="s">
        <v>169</v>
      </c>
      <c r="ID3" s="11" t="s">
        <v>169</v>
      </c>
      <c r="IE3" s="11" t="s">
        <v>169</v>
      </c>
      <c r="IF3" s="11" t="s">
        <v>169</v>
      </c>
      <c r="IG3" s="11" t="s">
        <v>169</v>
      </c>
      <c r="IH3" s="11" t="s">
        <v>169</v>
      </c>
      <c r="II3" s="11" t="s">
        <v>169</v>
      </c>
      <c r="IJ3" s="11" t="s">
        <v>169</v>
      </c>
      <c r="IK3" s="11" t="s">
        <v>169</v>
      </c>
      <c r="IL3" s="11" t="s">
        <v>169</v>
      </c>
      <c r="IM3" s="11" t="s">
        <v>169</v>
      </c>
    </row>
    <row r="4" spans="1:247" ht="12" thickBot="1" x14ac:dyDescent="0.25">
      <c r="C4" s="13" t="s">
        <v>170</v>
      </c>
      <c r="D4" s="14">
        <v>37073</v>
      </c>
      <c r="E4" s="14">
        <v>37104</v>
      </c>
      <c r="F4" s="14">
        <v>37135</v>
      </c>
      <c r="G4" s="14">
        <v>37165</v>
      </c>
      <c r="H4" s="14">
        <v>37196</v>
      </c>
      <c r="I4" s="14">
        <v>37226</v>
      </c>
      <c r="J4" s="14">
        <v>37257</v>
      </c>
      <c r="K4" s="14">
        <v>37288</v>
      </c>
      <c r="L4" s="14">
        <v>37316</v>
      </c>
      <c r="M4" s="14">
        <v>37347</v>
      </c>
      <c r="N4" s="14">
        <v>37377</v>
      </c>
      <c r="O4" s="14">
        <v>37408</v>
      </c>
      <c r="P4" s="14">
        <v>37438</v>
      </c>
      <c r="Q4" s="14">
        <v>37469</v>
      </c>
      <c r="R4" s="14">
        <v>37500</v>
      </c>
      <c r="S4" s="14">
        <v>37530</v>
      </c>
      <c r="T4" s="14">
        <v>37561</v>
      </c>
      <c r="U4" s="14">
        <v>37591</v>
      </c>
      <c r="V4" s="14">
        <v>37622</v>
      </c>
      <c r="W4" s="14">
        <v>37653</v>
      </c>
      <c r="X4" s="14">
        <v>37681</v>
      </c>
      <c r="Y4" s="14">
        <v>37712</v>
      </c>
      <c r="Z4" s="14">
        <v>37742</v>
      </c>
      <c r="AA4" s="14">
        <v>37773</v>
      </c>
      <c r="AB4" s="14">
        <v>37805</v>
      </c>
      <c r="AC4" s="14">
        <v>37836</v>
      </c>
      <c r="AD4" s="14">
        <v>37867</v>
      </c>
      <c r="AE4" s="14">
        <v>37897</v>
      </c>
      <c r="AF4" s="14">
        <v>37928</v>
      </c>
      <c r="AG4" s="14">
        <v>37958</v>
      </c>
      <c r="AH4" s="14">
        <v>37989</v>
      </c>
      <c r="AI4" s="14">
        <v>38020</v>
      </c>
      <c r="AJ4" s="14">
        <v>38049</v>
      </c>
      <c r="AK4" s="14">
        <v>38080</v>
      </c>
      <c r="AL4" s="14">
        <v>38110</v>
      </c>
      <c r="AM4" s="14">
        <v>38141</v>
      </c>
      <c r="AN4" s="14">
        <v>38171</v>
      </c>
      <c r="AO4" s="14">
        <v>38202</v>
      </c>
      <c r="AP4" s="14">
        <v>38233</v>
      </c>
      <c r="AQ4" s="14">
        <v>38263</v>
      </c>
      <c r="AR4" s="14">
        <v>38294</v>
      </c>
      <c r="AS4" s="14">
        <v>38324</v>
      </c>
      <c r="AT4" s="14">
        <v>38355</v>
      </c>
      <c r="AU4" s="14">
        <v>38386</v>
      </c>
      <c r="AV4" s="14">
        <v>38414</v>
      </c>
      <c r="AW4" s="14">
        <v>38445</v>
      </c>
      <c r="AX4" s="14">
        <v>38475</v>
      </c>
      <c r="AY4" s="14">
        <v>38504</v>
      </c>
      <c r="AZ4" s="14">
        <v>38534</v>
      </c>
      <c r="BA4" s="14">
        <v>38565</v>
      </c>
      <c r="BB4" s="14">
        <v>38596</v>
      </c>
      <c r="BC4" s="14">
        <v>38626</v>
      </c>
      <c r="BD4" s="14">
        <v>38657</v>
      </c>
      <c r="BE4" s="14">
        <v>38687</v>
      </c>
      <c r="BF4" s="14">
        <v>38718</v>
      </c>
      <c r="BG4" s="14">
        <v>38749</v>
      </c>
      <c r="BH4" s="14">
        <v>38777</v>
      </c>
      <c r="BI4" s="14">
        <v>38808</v>
      </c>
      <c r="BJ4" s="14">
        <v>38838</v>
      </c>
      <c r="BK4" s="14">
        <v>38869</v>
      </c>
      <c r="BL4" s="14">
        <v>38899</v>
      </c>
      <c r="BM4" s="14">
        <v>38930</v>
      </c>
      <c r="BN4" s="14">
        <v>38961</v>
      </c>
      <c r="BO4" s="14">
        <v>38991</v>
      </c>
      <c r="BP4" s="14">
        <v>39022</v>
      </c>
      <c r="BQ4" s="14">
        <v>39052</v>
      </c>
      <c r="BR4" s="14">
        <v>39083</v>
      </c>
      <c r="BS4" s="14">
        <v>39114</v>
      </c>
      <c r="BT4" s="14">
        <v>39142</v>
      </c>
      <c r="BU4" s="14">
        <v>39173</v>
      </c>
      <c r="BV4" s="14">
        <v>39203</v>
      </c>
      <c r="BW4" s="14">
        <v>39234</v>
      </c>
      <c r="BX4" s="14">
        <v>39264</v>
      </c>
      <c r="BY4" s="14">
        <v>39295</v>
      </c>
      <c r="BZ4" s="14">
        <v>39326</v>
      </c>
      <c r="CA4" s="14">
        <v>39356</v>
      </c>
      <c r="CB4" s="14">
        <v>39387</v>
      </c>
      <c r="CC4" s="14">
        <v>39417</v>
      </c>
      <c r="CD4" s="14">
        <v>39448</v>
      </c>
      <c r="CE4" s="14">
        <v>39479</v>
      </c>
      <c r="CF4" s="14">
        <v>39508</v>
      </c>
      <c r="CG4" s="14">
        <v>39539</v>
      </c>
      <c r="CH4" s="14">
        <v>39569</v>
      </c>
      <c r="CI4" s="14">
        <v>39600</v>
      </c>
      <c r="CJ4" s="14">
        <v>39630</v>
      </c>
      <c r="CK4" s="14">
        <v>39661</v>
      </c>
      <c r="CL4" s="14">
        <v>39692</v>
      </c>
      <c r="CM4" s="14">
        <v>39722</v>
      </c>
      <c r="CN4" s="14">
        <v>39753</v>
      </c>
      <c r="CO4" s="14">
        <v>39783</v>
      </c>
      <c r="CP4" s="14">
        <v>39814</v>
      </c>
      <c r="CQ4" s="14">
        <v>39845</v>
      </c>
      <c r="CR4" s="14">
        <v>39873</v>
      </c>
      <c r="CS4" s="14">
        <v>39904</v>
      </c>
      <c r="CT4" s="14">
        <v>39934</v>
      </c>
      <c r="CU4" s="14">
        <v>39965</v>
      </c>
      <c r="CV4" s="14">
        <v>39995</v>
      </c>
      <c r="CW4" s="14">
        <v>40026</v>
      </c>
      <c r="CX4" s="14">
        <v>40057</v>
      </c>
      <c r="CY4" s="14">
        <v>40087</v>
      </c>
      <c r="CZ4" s="14">
        <v>40118</v>
      </c>
      <c r="DA4" s="14">
        <v>40148</v>
      </c>
      <c r="DB4" s="14">
        <v>40179</v>
      </c>
      <c r="DC4" s="14">
        <v>40210</v>
      </c>
      <c r="DD4" s="14">
        <v>40238</v>
      </c>
      <c r="DE4" s="14">
        <v>40269</v>
      </c>
      <c r="DF4" s="14">
        <v>40299</v>
      </c>
      <c r="DG4" s="14">
        <v>40330</v>
      </c>
      <c r="DH4" s="14">
        <v>40360</v>
      </c>
      <c r="DI4" s="14">
        <v>40391</v>
      </c>
      <c r="DJ4" s="14">
        <v>40422</v>
      </c>
      <c r="DK4" s="14">
        <v>40452</v>
      </c>
      <c r="DL4" s="14">
        <v>40483</v>
      </c>
      <c r="DM4" s="14">
        <v>40513</v>
      </c>
      <c r="DN4" s="14">
        <v>40544</v>
      </c>
      <c r="DO4" s="14">
        <v>40575</v>
      </c>
      <c r="DP4" s="14">
        <v>40603</v>
      </c>
      <c r="DQ4" s="14">
        <v>40634</v>
      </c>
      <c r="DR4" s="14">
        <v>40664</v>
      </c>
      <c r="DS4" s="14">
        <v>40695</v>
      </c>
      <c r="DT4" s="14">
        <v>40725</v>
      </c>
      <c r="DU4" s="14">
        <v>40756</v>
      </c>
      <c r="DV4" s="14">
        <v>40787</v>
      </c>
      <c r="DW4" s="14">
        <v>40817</v>
      </c>
      <c r="DX4" s="14">
        <v>40848</v>
      </c>
      <c r="DY4" s="14">
        <v>40878</v>
      </c>
      <c r="DZ4" s="14">
        <v>40909</v>
      </c>
      <c r="EA4" s="14">
        <v>40940</v>
      </c>
      <c r="EB4" s="14">
        <v>40969</v>
      </c>
      <c r="EC4" s="14">
        <v>41000</v>
      </c>
      <c r="ED4" s="14">
        <v>41030</v>
      </c>
      <c r="EE4" s="14">
        <v>41061</v>
      </c>
      <c r="EF4" s="14">
        <v>41091</v>
      </c>
      <c r="EG4" s="14">
        <v>41122</v>
      </c>
      <c r="EH4" s="14">
        <v>41153</v>
      </c>
      <c r="EI4" s="14">
        <v>41183</v>
      </c>
      <c r="EJ4" s="14">
        <v>41214</v>
      </c>
      <c r="EK4" s="14">
        <v>41244</v>
      </c>
      <c r="EL4" s="14">
        <v>41275</v>
      </c>
      <c r="EM4" s="14">
        <v>41306</v>
      </c>
      <c r="EN4" s="14">
        <v>41334</v>
      </c>
      <c r="EO4" s="14">
        <v>41365</v>
      </c>
      <c r="EP4" s="14">
        <v>41395</v>
      </c>
      <c r="EQ4" s="14">
        <v>41426</v>
      </c>
      <c r="ER4" s="14">
        <v>41456</v>
      </c>
      <c r="ES4" s="14">
        <v>41487</v>
      </c>
      <c r="ET4" s="14">
        <v>41518</v>
      </c>
      <c r="EU4" s="14">
        <v>41548</v>
      </c>
      <c r="EV4" s="14">
        <v>41579</v>
      </c>
      <c r="EW4" s="14">
        <v>41609</v>
      </c>
      <c r="EX4" s="14">
        <v>41640</v>
      </c>
      <c r="EY4" s="14">
        <v>41671</v>
      </c>
      <c r="EZ4" s="14">
        <v>41699</v>
      </c>
      <c r="FA4" s="14">
        <v>41730</v>
      </c>
      <c r="FB4" s="14">
        <v>41760</v>
      </c>
      <c r="FC4" s="14">
        <v>41791</v>
      </c>
      <c r="FD4" s="14">
        <v>41821</v>
      </c>
      <c r="FE4" s="14">
        <v>41852</v>
      </c>
      <c r="FF4" s="14">
        <v>41883</v>
      </c>
      <c r="FG4" s="14">
        <v>41913</v>
      </c>
      <c r="FH4" s="14">
        <v>41944</v>
      </c>
      <c r="FI4" s="14">
        <v>41974</v>
      </c>
      <c r="FJ4" s="14">
        <v>42005</v>
      </c>
      <c r="FK4" s="14">
        <v>42036</v>
      </c>
      <c r="FL4" s="14">
        <v>42064</v>
      </c>
      <c r="FM4" s="14">
        <v>42095</v>
      </c>
      <c r="FN4" s="14">
        <v>42125</v>
      </c>
      <c r="FO4" s="14">
        <v>42156</v>
      </c>
      <c r="FP4" s="14">
        <v>42186</v>
      </c>
      <c r="FQ4" s="14">
        <v>42217</v>
      </c>
      <c r="FR4" s="14">
        <v>42248</v>
      </c>
      <c r="FS4" s="14">
        <v>42278</v>
      </c>
      <c r="FT4" s="14">
        <v>42309</v>
      </c>
      <c r="FU4" s="14">
        <v>42339</v>
      </c>
      <c r="FV4" s="14">
        <v>42370</v>
      </c>
      <c r="FW4" s="14">
        <v>42401</v>
      </c>
      <c r="FX4" s="14">
        <v>42430</v>
      </c>
      <c r="FY4" s="14">
        <v>42461</v>
      </c>
      <c r="FZ4" s="14">
        <v>42491</v>
      </c>
      <c r="GA4" s="14">
        <v>42522</v>
      </c>
      <c r="GB4" s="14">
        <v>42552</v>
      </c>
      <c r="GC4" s="14">
        <v>42583</v>
      </c>
      <c r="GD4" s="14">
        <v>42614</v>
      </c>
      <c r="GE4" s="14">
        <v>42644</v>
      </c>
      <c r="GF4" s="14">
        <v>42675</v>
      </c>
      <c r="GG4" s="14">
        <v>42705</v>
      </c>
      <c r="GH4" s="14">
        <v>42736</v>
      </c>
      <c r="GI4" s="14">
        <v>42767</v>
      </c>
      <c r="GJ4" s="14">
        <v>42795</v>
      </c>
      <c r="GK4" s="14">
        <v>42826</v>
      </c>
      <c r="GL4" s="14">
        <v>42856</v>
      </c>
      <c r="GM4" s="14">
        <v>42887</v>
      </c>
      <c r="GN4" s="14">
        <v>42917</v>
      </c>
      <c r="GO4" s="14">
        <v>42948</v>
      </c>
      <c r="GP4" s="14">
        <v>42979</v>
      </c>
      <c r="GQ4" s="14">
        <v>43009</v>
      </c>
      <c r="GR4" s="14">
        <v>43040</v>
      </c>
      <c r="GS4" s="14">
        <v>43070</v>
      </c>
      <c r="GT4" s="14">
        <v>43101</v>
      </c>
      <c r="GU4" s="14">
        <v>43132</v>
      </c>
      <c r="GV4" s="14">
        <v>43160</v>
      </c>
      <c r="GW4" s="14">
        <v>43191</v>
      </c>
      <c r="GX4" s="14">
        <v>43221</v>
      </c>
      <c r="GY4" s="14">
        <v>43252</v>
      </c>
      <c r="GZ4" s="14">
        <v>43282</v>
      </c>
      <c r="HA4" s="14">
        <v>43313</v>
      </c>
      <c r="HB4" s="14">
        <v>43344</v>
      </c>
      <c r="HC4" s="14">
        <v>43374</v>
      </c>
      <c r="HD4" s="14">
        <v>43405</v>
      </c>
      <c r="HE4" s="14">
        <v>43435</v>
      </c>
      <c r="HF4" s="14">
        <v>43466</v>
      </c>
      <c r="HG4" s="14">
        <v>43497</v>
      </c>
      <c r="HH4" s="14">
        <v>43525</v>
      </c>
      <c r="HI4" s="14">
        <v>43556</v>
      </c>
      <c r="HJ4" s="14">
        <v>43586</v>
      </c>
      <c r="HK4" s="14">
        <v>43617</v>
      </c>
      <c r="HL4" s="14">
        <v>43647</v>
      </c>
      <c r="HM4" s="14">
        <v>43678</v>
      </c>
      <c r="HN4" s="455">
        <v>43709</v>
      </c>
      <c r="HO4" s="455">
        <v>43739</v>
      </c>
      <c r="HP4" s="455">
        <v>43770</v>
      </c>
      <c r="HQ4" s="455">
        <v>43800</v>
      </c>
      <c r="HR4" s="455">
        <v>43831</v>
      </c>
      <c r="HS4" s="455">
        <v>43862</v>
      </c>
      <c r="HT4" s="455">
        <v>43891</v>
      </c>
      <c r="HU4" s="455">
        <v>43922</v>
      </c>
      <c r="HV4" s="455">
        <v>43952</v>
      </c>
      <c r="HW4" s="455">
        <v>43983</v>
      </c>
      <c r="HX4" s="455">
        <v>44013</v>
      </c>
      <c r="HY4" s="455">
        <v>44044</v>
      </c>
      <c r="HZ4" s="455">
        <v>44075</v>
      </c>
      <c r="IA4" s="455">
        <v>44105</v>
      </c>
      <c r="IB4" s="14">
        <v>44136</v>
      </c>
      <c r="IC4" s="14">
        <v>44166</v>
      </c>
      <c r="ID4" s="14">
        <v>44197</v>
      </c>
      <c r="IE4" s="14">
        <v>44228</v>
      </c>
      <c r="IF4" s="14">
        <v>44256</v>
      </c>
      <c r="IG4" s="14">
        <v>44287</v>
      </c>
      <c r="IH4" s="14">
        <v>44317</v>
      </c>
      <c r="II4" s="14">
        <v>44348</v>
      </c>
      <c r="IJ4" s="14">
        <v>44378</v>
      </c>
      <c r="IK4" s="14">
        <v>44409</v>
      </c>
      <c r="IL4" s="14">
        <v>44440</v>
      </c>
      <c r="IM4" s="14">
        <v>44470</v>
      </c>
    </row>
    <row r="5" spans="1:247" ht="12" thickTop="1" x14ac:dyDescent="0.2">
      <c r="A5" s="7" t="s">
        <v>171</v>
      </c>
      <c r="C5" s="1">
        <v>19100152</v>
      </c>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456"/>
      <c r="HO5" s="457"/>
      <c r="HP5" s="457"/>
      <c r="HQ5" s="457"/>
      <c r="HR5" s="457"/>
      <c r="HS5" s="457"/>
      <c r="HT5" s="457"/>
      <c r="HU5" s="457"/>
      <c r="HV5" s="457"/>
      <c r="HW5" s="457"/>
      <c r="HX5" s="457"/>
      <c r="HY5" s="457"/>
      <c r="HZ5" s="457"/>
      <c r="IA5" s="458"/>
    </row>
    <row r="6" spans="1:247" x14ac:dyDescent="0.2">
      <c r="B6" s="1" t="s">
        <v>172</v>
      </c>
      <c r="D6" s="15"/>
      <c r="E6" s="15"/>
      <c r="F6" s="15"/>
      <c r="G6" s="15"/>
      <c r="H6" s="15"/>
      <c r="I6" s="15"/>
      <c r="J6" s="15"/>
      <c r="K6" s="15"/>
      <c r="L6" s="15"/>
      <c r="M6" s="15"/>
      <c r="N6" s="15"/>
      <c r="O6" s="15"/>
      <c r="P6" s="15"/>
      <c r="Q6" s="15"/>
      <c r="R6" s="15"/>
      <c r="S6" s="15"/>
      <c r="T6" s="15"/>
      <c r="U6" s="15"/>
      <c r="V6" s="15"/>
      <c r="W6" s="15"/>
      <c r="X6" s="15"/>
      <c r="Y6" s="15"/>
      <c r="Z6" s="15"/>
      <c r="AA6" s="15"/>
      <c r="AB6" s="15"/>
      <c r="AC6" s="17"/>
      <c r="AD6" s="15"/>
      <c r="AE6" s="17">
        <v>-1126096.29</v>
      </c>
      <c r="AF6" s="15">
        <f t="shared" ref="AF6:AP6" si="7">ROUND(+AE12,2)</f>
        <v>4449982.3899999997</v>
      </c>
      <c r="AG6" s="15">
        <f t="shared" si="7"/>
        <v>3802815.65</v>
      </c>
      <c r="AH6" s="15">
        <f t="shared" si="7"/>
        <v>3111565.34</v>
      </c>
      <c r="AI6" s="15">
        <f t="shared" si="7"/>
        <v>2364217.3199999998</v>
      </c>
      <c r="AJ6" s="15">
        <f t="shared" si="7"/>
        <v>1761877.23</v>
      </c>
      <c r="AK6" s="15">
        <f t="shared" si="7"/>
        <v>1269914.73</v>
      </c>
      <c r="AL6" s="15">
        <f t="shared" si="7"/>
        <v>996069.21</v>
      </c>
      <c r="AM6" s="15">
        <f t="shared" si="7"/>
        <v>773946.05</v>
      </c>
      <c r="AN6" s="15">
        <f t="shared" si="7"/>
        <v>618568.95999999996</v>
      </c>
      <c r="AO6" s="15">
        <f t="shared" si="7"/>
        <v>488557.3</v>
      </c>
      <c r="AP6" s="15">
        <f t="shared" si="7"/>
        <v>344561.77</v>
      </c>
      <c r="AQ6" s="15">
        <f>AP12</f>
        <v>155887.6</v>
      </c>
      <c r="AR6" s="15">
        <f t="shared" ref="AR6:DC6" si="8">ROUND(+AQ12,2)</f>
        <v>5173374.72</v>
      </c>
      <c r="AS6" s="15">
        <f t="shared" si="8"/>
        <v>4551586.37</v>
      </c>
      <c r="AT6" s="15">
        <f t="shared" si="8"/>
        <v>3782238.7</v>
      </c>
      <c r="AU6" s="15">
        <f t="shared" si="8"/>
        <v>2933073.71</v>
      </c>
      <c r="AV6" s="15">
        <f t="shared" si="8"/>
        <v>2247512.11</v>
      </c>
      <c r="AW6" s="15">
        <f t="shared" si="8"/>
        <v>1756907.22</v>
      </c>
      <c r="AX6" s="15">
        <f t="shared" si="8"/>
        <v>1311158.02</v>
      </c>
      <c r="AY6" s="15">
        <f t="shared" si="8"/>
        <v>1068812.3400000001</v>
      </c>
      <c r="AZ6" s="16">
        <f t="shared" si="8"/>
        <v>858885.25</v>
      </c>
      <c r="BA6" s="16">
        <f t="shared" si="8"/>
        <v>696132.42</v>
      </c>
      <c r="BB6" s="16">
        <f t="shared" si="8"/>
        <v>524361.97</v>
      </c>
      <c r="BC6" s="16">
        <f t="shared" si="8"/>
        <v>307396.25</v>
      </c>
      <c r="BD6" s="16">
        <f t="shared" si="8"/>
        <v>8567294.9499999993</v>
      </c>
      <c r="BE6" s="16">
        <f t="shared" si="8"/>
        <v>7431759.2000000002</v>
      </c>
      <c r="BF6" s="16">
        <f t="shared" si="8"/>
        <v>6076922.4800000004</v>
      </c>
      <c r="BG6" s="16">
        <f t="shared" si="8"/>
        <v>4850964.99</v>
      </c>
      <c r="BH6" s="16">
        <f t="shared" si="8"/>
        <v>3594400.36</v>
      </c>
      <c r="BI6" s="16">
        <f t="shared" si="8"/>
        <v>2518180.52</v>
      </c>
      <c r="BJ6" s="16">
        <f t="shared" si="8"/>
        <v>1778082.28</v>
      </c>
      <c r="BK6" s="16">
        <f t="shared" si="8"/>
        <v>1306994.52</v>
      </c>
      <c r="BL6" s="16">
        <f t="shared" si="8"/>
        <v>1001532.46</v>
      </c>
      <c r="BM6" s="16">
        <f t="shared" si="8"/>
        <v>751971.71</v>
      </c>
      <c r="BN6" s="16">
        <f t="shared" si="8"/>
        <v>492807.83</v>
      </c>
      <c r="BO6" s="16">
        <f t="shared" si="8"/>
        <v>162006.96</v>
      </c>
      <c r="BP6" s="16">
        <f t="shared" si="8"/>
        <v>12177348.91</v>
      </c>
      <c r="BQ6" s="16">
        <f t="shared" si="8"/>
        <v>11457390.130000001</v>
      </c>
      <c r="BR6" s="16">
        <f t="shared" si="8"/>
        <v>10551887.220000001</v>
      </c>
      <c r="BS6" s="16">
        <f t="shared" si="8"/>
        <v>9512713.6899999995</v>
      </c>
      <c r="BT6" s="16">
        <f t="shared" si="8"/>
        <v>8775759.9600000009</v>
      </c>
      <c r="BU6" s="16">
        <f t="shared" si="8"/>
        <v>8131839.3499999996</v>
      </c>
      <c r="BV6" s="16">
        <f t="shared" si="8"/>
        <v>7647849.5700000003</v>
      </c>
      <c r="BW6" s="16">
        <f t="shared" si="8"/>
        <v>7331648.1699999999</v>
      </c>
      <c r="BX6" s="16">
        <f t="shared" si="8"/>
        <v>7119817.9800000004</v>
      </c>
      <c r="BY6" s="16">
        <f t="shared" si="8"/>
        <v>6976428.5499999998</v>
      </c>
      <c r="BZ6" s="16">
        <f t="shared" si="8"/>
        <v>6817930.0599999996</v>
      </c>
      <c r="CA6" s="16">
        <f t="shared" si="8"/>
        <v>6586391.9299999997</v>
      </c>
      <c r="CB6" s="16">
        <f t="shared" si="8"/>
        <v>12599777.58</v>
      </c>
      <c r="CC6" s="16">
        <f>ROUND(+CB12,2)</f>
        <v>11080059.08</v>
      </c>
      <c r="CD6" s="16">
        <f>ROUND(+CC12,2)</f>
        <v>9003266.25</v>
      </c>
      <c r="CE6" s="16">
        <f t="shared" si="8"/>
        <v>6708889.3899999997</v>
      </c>
      <c r="CF6" s="16">
        <f t="shared" si="8"/>
        <v>4959375.1900000004</v>
      </c>
      <c r="CG6" s="16">
        <f t="shared" si="8"/>
        <v>3186254.52</v>
      </c>
      <c r="CH6" s="16">
        <f t="shared" si="8"/>
        <v>1788742.68</v>
      </c>
      <c r="CI6" s="16">
        <f t="shared" si="8"/>
        <v>991710.03</v>
      </c>
      <c r="CJ6" s="16">
        <f t="shared" si="8"/>
        <v>317767.24</v>
      </c>
      <c r="CK6" s="16">
        <f t="shared" si="8"/>
        <v>-98637.45</v>
      </c>
      <c r="CL6" s="16">
        <f t="shared" si="8"/>
        <v>-597367.19999999995</v>
      </c>
      <c r="CM6" s="16">
        <f t="shared" si="8"/>
        <v>-1102193.77</v>
      </c>
      <c r="CN6" s="16">
        <f t="shared" si="8"/>
        <v>6768619.1399999997</v>
      </c>
      <c r="CO6" s="16">
        <f t="shared" si="8"/>
        <v>6093860.9199999999</v>
      </c>
      <c r="CP6" s="16">
        <f t="shared" si="8"/>
        <v>4835240.0999999996</v>
      </c>
      <c r="CQ6" s="16">
        <f t="shared" si="8"/>
        <v>3691079.3</v>
      </c>
      <c r="CR6" s="16">
        <f t="shared" si="8"/>
        <v>2769704.8</v>
      </c>
      <c r="CS6" s="16">
        <f t="shared" si="8"/>
        <v>1822589.08</v>
      </c>
      <c r="CT6" s="16">
        <f t="shared" si="8"/>
        <v>1214743.78</v>
      </c>
      <c r="CU6" s="16">
        <f t="shared" si="8"/>
        <v>835516.32</v>
      </c>
      <c r="CV6" s="16">
        <f t="shared" si="8"/>
        <v>627316.87</v>
      </c>
      <c r="CW6" s="16">
        <f t="shared" si="8"/>
        <v>440468.45</v>
      </c>
      <c r="CX6" s="16">
        <f t="shared" si="8"/>
        <v>209330.4</v>
      </c>
      <c r="CY6" s="16">
        <f t="shared" si="8"/>
        <v>-21449.75</v>
      </c>
      <c r="CZ6" s="16">
        <f t="shared" si="8"/>
        <v>7565252.5099999998</v>
      </c>
      <c r="DA6" s="16">
        <f t="shared" si="8"/>
        <v>6686232.6699999999</v>
      </c>
      <c r="DB6" s="16">
        <f t="shared" si="8"/>
        <v>5260293.78</v>
      </c>
      <c r="DC6" s="16">
        <f t="shared" si="8"/>
        <v>4279550.9400000004</v>
      </c>
      <c r="DD6" s="16">
        <f t="shared" ref="DD6:DI6" si="9">ROUND(+DC12,2)</f>
        <v>3450473.07</v>
      </c>
      <c r="DE6" s="16">
        <f t="shared" si="9"/>
        <v>2569740.19</v>
      </c>
      <c r="DF6" s="16">
        <f t="shared" si="9"/>
        <v>1877235.38</v>
      </c>
      <c r="DG6" s="16">
        <f t="shared" si="9"/>
        <v>1342657.64</v>
      </c>
      <c r="DH6" s="16">
        <f>ROUND(+DG12,2)</f>
        <v>997672.74</v>
      </c>
      <c r="DI6" s="16">
        <f t="shared" si="9"/>
        <v>739491.14</v>
      </c>
      <c r="DJ6" s="16">
        <f>ROUND(+DI12,2)</f>
        <v>453541.68</v>
      </c>
      <c r="DK6" s="16">
        <f t="shared" ref="DK6:ES6" si="10">ROUND(+DJ12,2)</f>
        <v>164812.59</v>
      </c>
      <c r="DL6" s="18">
        <f t="shared" si="10"/>
        <v>-393678.7</v>
      </c>
      <c r="DM6" s="18">
        <f t="shared" si="10"/>
        <v>13894960.859999999</v>
      </c>
      <c r="DN6" s="18">
        <f t="shared" si="10"/>
        <v>11795689.779999999</v>
      </c>
      <c r="DO6" s="18">
        <f t="shared" si="10"/>
        <v>9569175.0500000007</v>
      </c>
      <c r="DP6" s="18">
        <f t="shared" si="10"/>
        <v>7420415.1799999997</v>
      </c>
      <c r="DQ6" s="18">
        <f t="shared" si="10"/>
        <v>5587456.4299999997</v>
      </c>
      <c r="DR6" s="18">
        <f t="shared" si="10"/>
        <v>3965662.14</v>
      </c>
      <c r="DS6" s="18">
        <f t="shared" si="10"/>
        <v>2970262.41</v>
      </c>
      <c r="DT6" s="18">
        <f t="shared" si="10"/>
        <v>2336428.9700000002</v>
      </c>
      <c r="DU6" s="18">
        <f t="shared" si="10"/>
        <v>1856244.23</v>
      </c>
      <c r="DV6" s="18">
        <f t="shared" si="10"/>
        <v>1264564.93</v>
      </c>
      <c r="DW6" s="18">
        <f t="shared" si="10"/>
        <v>790706.14</v>
      </c>
      <c r="DX6" s="18">
        <f t="shared" si="10"/>
        <v>-281646.26</v>
      </c>
      <c r="DY6" s="18">
        <f t="shared" si="10"/>
        <v>-522225.32</v>
      </c>
      <c r="DZ6" s="18">
        <f t="shared" si="10"/>
        <v>-473468.91</v>
      </c>
      <c r="EA6" s="18">
        <f t="shared" si="10"/>
        <v>-420360.36</v>
      </c>
      <c r="EB6" s="18">
        <f t="shared" si="10"/>
        <v>-377453.96</v>
      </c>
      <c r="EC6" s="18">
        <f t="shared" si="10"/>
        <v>-327947.40000000002</v>
      </c>
      <c r="ED6" s="18">
        <f t="shared" si="10"/>
        <v>-303155.31</v>
      </c>
      <c r="EE6" s="18">
        <f t="shared" si="10"/>
        <v>-285587.42</v>
      </c>
      <c r="EF6" s="18">
        <f t="shared" si="10"/>
        <v>-272739.3</v>
      </c>
      <c r="EG6" s="18">
        <f t="shared" si="10"/>
        <v>-258570.52</v>
      </c>
      <c r="EH6" s="18">
        <f t="shared" si="10"/>
        <v>-245672.17</v>
      </c>
      <c r="EI6" s="18">
        <f t="shared" si="10"/>
        <v>-233981.52</v>
      </c>
      <c r="EJ6" s="18">
        <f t="shared" si="10"/>
        <v>-209907.69</v>
      </c>
      <c r="EK6" s="18">
        <f t="shared" si="10"/>
        <v>-188462.61</v>
      </c>
      <c r="EL6" s="18">
        <f t="shared" si="10"/>
        <v>-161616.75</v>
      </c>
      <c r="EM6" s="18">
        <f t="shared" si="10"/>
        <v>-142961.97</v>
      </c>
      <c r="EN6" s="18">
        <f t="shared" si="10"/>
        <v>-121646.47</v>
      </c>
      <c r="EO6" s="18">
        <f t="shared" si="10"/>
        <v>-103714.51</v>
      </c>
      <c r="EP6" s="18">
        <f t="shared" si="10"/>
        <v>-90567.98</v>
      </c>
      <c r="EQ6" s="18">
        <f t="shared" si="10"/>
        <v>-84209.49</v>
      </c>
      <c r="ER6" s="18">
        <f t="shared" si="10"/>
        <v>-75552.31</v>
      </c>
      <c r="ES6" s="18">
        <f t="shared" si="10"/>
        <v>-74018.460000000006</v>
      </c>
      <c r="ET6" s="18">
        <f>ROUND(+ES12,2)</f>
        <v>-72899.92</v>
      </c>
      <c r="EU6" s="18">
        <f t="shared" ref="EU6:FP6" si="11">ROUND(+ET12,2)</f>
        <v>-60590.06</v>
      </c>
      <c r="EV6" s="18">
        <f t="shared" si="11"/>
        <v>-46248.97</v>
      </c>
      <c r="EW6" s="18">
        <f t="shared" si="11"/>
        <v>-44348.11</v>
      </c>
      <c r="EX6" s="18">
        <f t="shared" si="11"/>
        <v>-41424.75</v>
      </c>
      <c r="EY6" s="18">
        <f t="shared" si="11"/>
        <v>-39362.54</v>
      </c>
      <c r="EZ6" s="18">
        <f t="shared" si="11"/>
        <v>-36301.4</v>
      </c>
      <c r="FA6" s="18">
        <f t="shared" si="11"/>
        <v>-35880.22</v>
      </c>
      <c r="FB6" s="18">
        <f t="shared" si="11"/>
        <v>-32708.91</v>
      </c>
      <c r="FC6" s="18">
        <f t="shared" si="11"/>
        <v>-34433.370000000003</v>
      </c>
      <c r="FD6" s="18">
        <f t="shared" si="11"/>
        <v>-36880.46</v>
      </c>
      <c r="FE6" s="18">
        <f t="shared" si="11"/>
        <v>-39682.199999999997</v>
      </c>
      <c r="FF6" s="18">
        <f t="shared" si="11"/>
        <v>-42513.86</v>
      </c>
      <c r="FG6" s="18">
        <f t="shared" si="11"/>
        <v>-45066.48</v>
      </c>
      <c r="FH6" s="18">
        <f t="shared" si="11"/>
        <v>-46920.17</v>
      </c>
      <c r="FI6" s="18">
        <f t="shared" si="11"/>
        <v>-47242.76</v>
      </c>
      <c r="FJ6" s="18">
        <f t="shared" si="11"/>
        <v>-46786.68</v>
      </c>
      <c r="FK6" s="18">
        <f t="shared" si="11"/>
        <v>-46523.86</v>
      </c>
      <c r="FL6" s="18">
        <f t="shared" si="11"/>
        <v>-46875.37</v>
      </c>
      <c r="FM6" s="18">
        <f t="shared" si="11"/>
        <v>-48201.79</v>
      </c>
      <c r="FN6" s="18">
        <f t="shared" si="11"/>
        <v>-49379.79</v>
      </c>
      <c r="FO6" s="18">
        <f t="shared" si="11"/>
        <v>-45564.89</v>
      </c>
      <c r="FP6" s="18">
        <f t="shared" si="11"/>
        <v>-48143.040000000001</v>
      </c>
      <c r="FQ6" s="18">
        <f>ROUND(+FP12,2)</f>
        <v>-51239.45</v>
      </c>
      <c r="FR6" s="18">
        <f t="shared" ref="FR6:GO6" si="12">ROUND(+FQ12,2)</f>
        <v>-54221.91</v>
      </c>
      <c r="FS6" s="18">
        <f t="shared" si="12"/>
        <v>-56758.77</v>
      </c>
      <c r="FT6" s="18">
        <f t="shared" si="12"/>
        <v>-58842.26</v>
      </c>
      <c r="FU6" s="18">
        <f t="shared" si="12"/>
        <v>7572209.1500000004</v>
      </c>
      <c r="FV6" s="18">
        <f t="shared" si="12"/>
        <v>6401173.9299999997</v>
      </c>
      <c r="FW6" s="18">
        <f t="shared" si="12"/>
        <v>5277667.3499999996</v>
      </c>
      <c r="FX6" s="18">
        <f t="shared" si="12"/>
        <v>4422056.1900000004</v>
      </c>
      <c r="FY6" s="18">
        <f t="shared" si="12"/>
        <v>3589558.9</v>
      </c>
      <c r="FZ6" s="18">
        <f t="shared" si="12"/>
        <v>3137839.16</v>
      </c>
      <c r="GA6" s="18">
        <f t="shared" si="12"/>
        <v>2798546.81</v>
      </c>
      <c r="GB6" s="18">
        <f t="shared" si="12"/>
        <v>2532361.7000000002</v>
      </c>
      <c r="GC6" s="18">
        <f t="shared" si="12"/>
        <v>2282882.7799999998</v>
      </c>
      <c r="GD6" s="18">
        <f t="shared" si="12"/>
        <v>2079047.13</v>
      </c>
      <c r="GE6" s="18">
        <f t="shared" si="12"/>
        <v>1802660.23</v>
      </c>
      <c r="GF6" s="18">
        <f t="shared" si="12"/>
        <v>1300810.19</v>
      </c>
      <c r="GG6" s="18">
        <f t="shared" si="12"/>
        <v>17319696.149999999</v>
      </c>
      <c r="GH6" s="18">
        <f t="shared" si="12"/>
        <v>14383031.93</v>
      </c>
      <c r="GI6" s="18">
        <f t="shared" si="12"/>
        <v>11147839.310000001</v>
      </c>
      <c r="GJ6" s="18">
        <f t="shared" si="12"/>
        <v>8597079.4900000002</v>
      </c>
      <c r="GK6" s="18">
        <f t="shared" si="12"/>
        <v>6350830.54</v>
      </c>
      <c r="GL6" s="18">
        <f t="shared" si="12"/>
        <v>4780385.78</v>
      </c>
      <c r="GM6" s="18">
        <f t="shared" si="12"/>
        <v>3747201.43</v>
      </c>
      <c r="GN6" s="18">
        <f t="shared" si="12"/>
        <v>3096867.64</v>
      </c>
      <c r="GO6" s="18">
        <f t="shared" si="12"/>
        <v>2566424.1</v>
      </c>
      <c r="GP6" s="18">
        <f t="shared" ref="GP6" si="13">ROUND(+GO12,2)</f>
        <v>2086207.39</v>
      </c>
      <c r="GQ6" s="18">
        <f t="shared" ref="GQ6" si="14">ROUND(+GP12,2)</f>
        <v>1477309.85</v>
      </c>
      <c r="GR6" s="18">
        <f t="shared" ref="GR6" si="15">ROUND(+GQ12,2)</f>
        <v>121338.55</v>
      </c>
      <c r="GS6" s="18">
        <f t="shared" ref="GS6" si="16">ROUND(+GR12,2)</f>
        <v>-130271.97</v>
      </c>
      <c r="GT6" s="18">
        <f t="shared" ref="GT6" si="17">ROUND(+GS12,2)</f>
        <v>-152574.91</v>
      </c>
      <c r="GU6" s="18">
        <f t="shared" ref="GU6" si="18">ROUND(+GT12,2)</f>
        <v>-168710.12</v>
      </c>
      <c r="GV6" s="18">
        <f t="shared" ref="GV6" si="19">ROUND(+GU12,2)</f>
        <v>-184386.33</v>
      </c>
      <c r="GW6" s="18">
        <f t="shared" ref="GW6" si="20">ROUND(+GV12,2)</f>
        <v>-199622.56</v>
      </c>
      <c r="GX6" s="18">
        <f t="shared" ref="GX6" si="21">ROUND(+GW12,2)</f>
        <v>-212228.27</v>
      </c>
      <c r="GY6" s="18">
        <f t="shared" ref="GY6" si="22">ROUND(+GX12,2)</f>
        <v>-214693.6</v>
      </c>
      <c r="GZ6" s="18">
        <f t="shared" ref="GZ6" si="23">ROUND(+GY12,2)</f>
        <v>-217836.91</v>
      </c>
      <c r="HA6" s="18">
        <f t="shared" ref="HA6" si="24">ROUND(+GZ12,2)</f>
        <v>-226718.76</v>
      </c>
      <c r="HB6" s="18">
        <f t="shared" ref="HB6" si="25">ROUND(+HA12,2)</f>
        <v>-235817.63</v>
      </c>
      <c r="HC6" s="18">
        <f t="shared" ref="HC6" si="26">ROUND(+HB12,2)</f>
        <v>-245143.2</v>
      </c>
      <c r="HD6" s="18">
        <f t="shared" ref="HD6" si="27">ROUND(+HC12,2)</f>
        <v>-257856.94</v>
      </c>
      <c r="HE6" s="18">
        <f t="shared" ref="HE6" si="28">ROUND(+HD12,2)</f>
        <v>-243596.92</v>
      </c>
      <c r="HF6" s="18">
        <f t="shared" ref="HF6" si="29">ROUND(+HE12,2)</f>
        <v>-217501.91</v>
      </c>
      <c r="HG6" s="18">
        <f t="shared" ref="HG6" si="30">ROUND(+HF12,2)</f>
        <v>-192998.47</v>
      </c>
      <c r="HH6" s="18">
        <f t="shared" ref="HH6" si="31">ROUND(+HG12,2)</f>
        <v>-161490.04999999999</v>
      </c>
      <c r="HI6" s="18">
        <f t="shared" ref="HI6" si="32">ROUND(+HH12,2)</f>
        <v>-140365.41</v>
      </c>
      <c r="HJ6" s="18">
        <f t="shared" ref="HJ6" si="33">ROUND(+HI12,2)</f>
        <v>-129611.39</v>
      </c>
      <c r="HK6" s="18">
        <f t="shared" ref="HK6" si="34">ROUND(+HJ12,2)</f>
        <v>-125849.24</v>
      </c>
      <c r="HL6" s="18">
        <f t="shared" ref="HL6" si="35">ROUND(+HK12,2)</f>
        <v>-124989.74</v>
      </c>
      <c r="HM6" s="18">
        <f t="shared" ref="HM6" si="36">ROUND(+HL12,2)</f>
        <v>-125741.05</v>
      </c>
      <c r="HN6" s="459"/>
      <c r="HO6" s="19"/>
      <c r="HP6" s="19"/>
      <c r="HQ6" s="19"/>
      <c r="HR6" s="19"/>
      <c r="HS6" s="19"/>
      <c r="HT6" s="19"/>
      <c r="HU6" s="19"/>
      <c r="HV6" s="19"/>
      <c r="HW6" s="19"/>
      <c r="HX6" s="19"/>
      <c r="HY6" s="19"/>
      <c r="HZ6" s="19"/>
      <c r="IA6" s="460"/>
    </row>
    <row r="7" spans="1:247" x14ac:dyDescent="0.2">
      <c r="B7" s="1" t="s">
        <v>173</v>
      </c>
      <c r="D7" s="20"/>
      <c r="E7" s="20"/>
      <c r="F7" s="20"/>
      <c r="G7" s="20"/>
      <c r="H7" s="20"/>
      <c r="I7" s="20"/>
      <c r="J7" s="20"/>
      <c r="K7" s="20"/>
      <c r="L7" s="20"/>
      <c r="M7" s="20"/>
      <c r="N7" s="20"/>
      <c r="O7" s="20"/>
      <c r="P7" s="20"/>
      <c r="Q7" s="20"/>
      <c r="R7" s="20"/>
      <c r="S7" s="20"/>
      <c r="T7" s="20"/>
      <c r="U7" s="20"/>
      <c r="V7" s="20"/>
      <c r="W7" s="20"/>
      <c r="X7" s="20"/>
      <c r="Y7" s="20"/>
      <c r="Z7" s="20"/>
      <c r="AA7" s="20"/>
      <c r="AB7" s="20"/>
      <c r="AC7" s="21"/>
      <c r="AD7" s="20"/>
      <c r="AE7" s="21">
        <f>5845277.73</f>
        <v>5845277.7300000004</v>
      </c>
      <c r="AF7" s="21"/>
      <c r="AG7" s="21"/>
      <c r="AH7" s="21"/>
      <c r="AI7" s="21"/>
      <c r="AJ7" s="21"/>
      <c r="AK7" s="21"/>
      <c r="AL7" s="21"/>
      <c r="AM7" s="21"/>
      <c r="AN7" s="21"/>
      <c r="AO7" s="21"/>
      <c r="AP7" s="21"/>
      <c r="AQ7" s="21">
        <v>5408352</v>
      </c>
      <c r="AR7" s="21"/>
      <c r="AS7" s="21"/>
      <c r="AT7" s="21"/>
      <c r="AU7" s="21"/>
      <c r="AV7" s="21"/>
      <c r="AW7" s="21"/>
      <c r="AX7" s="21"/>
      <c r="AY7" s="20"/>
      <c r="AZ7" s="18"/>
      <c r="BA7" s="18"/>
      <c r="BB7" s="18"/>
      <c r="BC7" s="18">
        <f>-(BC61+BC84)</f>
        <v>8814495</v>
      </c>
      <c r="BD7" s="18"/>
      <c r="BE7" s="18"/>
      <c r="BF7" s="18"/>
      <c r="BG7" s="18"/>
      <c r="BH7" s="18"/>
      <c r="BI7" s="18"/>
      <c r="BJ7" s="18"/>
      <c r="BK7" s="18"/>
      <c r="BL7" s="18"/>
      <c r="BM7" s="18"/>
      <c r="BN7" s="22">
        <v>0</v>
      </c>
      <c r="BO7" s="22">
        <v>12462976</v>
      </c>
      <c r="BP7" s="18"/>
      <c r="BQ7" s="18"/>
      <c r="BR7" s="18"/>
      <c r="BS7" s="18"/>
      <c r="BT7" s="18"/>
      <c r="BU7" s="18"/>
      <c r="BV7" s="18"/>
      <c r="BW7" s="18"/>
      <c r="BX7" s="18"/>
      <c r="BY7" s="18"/>
      <c r="BZ7" s="18"/>
      <c r="CA7" s="22">
        <v>7040669</v>
      </c>
      <c r="CB7" s="18"/>
      <c r="CC7" s="18"/>
      <c r="CD7" s="18"/>
      <c r="CE7" s="18"/>
      <c r="CF7" s="18"/>
      <c r="CG7" s="18"/>
      <c r="CH7" s="18"/>
      <c r="CI7" s="18"/>
      <c r="CJ7" s="18"/>
      <c r="CK7" s="18"/>
      <c r="CL7" s="18"/>
      <c r="CM7" s="18">
        <f>-(CM61+CM84)</f>
        <v>8314700.4904474197</v>
      </c>
      <c r="CN7" s="18"/>
      <c r="CO7" s="18"/>
      <c r="CP7" s="18"/>
      <c r="CQ7" s="18"/>
      <c r="CR7" s="18"/>
      <c r="CS7" s="18"/>
      <c r="CT7" s="18"/>
      <c r="CU7" s="18"/>
      <c r="CV7" s="18"/>
      <c r="CW7" s="18"/>
      <c r="CX7" s="18"/>
      <c r="CY7" s="22">
        <v>8164246</v>
      </c>
      <c r="CZ7" s="18"/>
      <c r="DA7" s="18"/>
      <c r="DB7" s="18"/>
      <c r="DC7" s="18"/>
      <c r="DD7" s="18"/>
      <c r="DE7" s="18"/>
      <c r="DF7" s="18"/>
      <c r="DG7" s="18"/>
      <c r="DH7" s="18"/>
      <c r="DI7" s="18"/>
      <c r="DJ7" s="18"/>
      <c r="DK7" s="18"/>
      <c r="DL7" s="23">
        <v>16083141</v>
      </c>
      <c r="DM7" s="18"/>
      <c r="DN7" s="18"/>
      <c r="DO7" s="18"/>
      <c r="DP7" s="18"/>
      <c r="DQ7" s="18"/>
      <c r="DR7" s="18"/>
      <c r="DS7" s="18"/>
      <c r="DT7" s="18"/>
      <c r="DU7" s="18"/>
      <c r="DV7" s="18"/>
      <c r="DW7" s="18"/>
      <c r="DX7" s="18">
        <f>-(DX61+DX84)</f>
        <v>0</v>
      </c>
      <c r="DY7" s="18"/>
      <c r="DZ7" s="18"/>
      <c r="EA7" s="18"/>
      <c r="EB7" s="18"/>
      <c r="EC7" s="18"/>
      <c r="ED7" s="18"/>
      <c r="EE7" s="18"/>
      <c r="EF7" s="18"/>
      <c r="EG7" s="18"/>
      <c r="EH7" s="18"/>
      <c r="EI7" s="18"/>
      <c r="EJ7" s="18">
        <f>-(EJ61+EJ84)</f>
        <v>0</v>
      </c>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23">
        <v>8459726</v>
      </c>
      <c r="FU7" s="18"/>
      <c r="FV7" s="18"/>
      <c r="FW7" s="18"/>
      <c r="FX7" s="18"/>
      <c r="FY7" s="18"/>
      <c r="FZ7" s="18"/>
      <c r="GA7" s="18"/>
      <c r="GB7" s="18"/>
      <c r="GC7" s="18"/>
      <c r="GD7" s="18"/>
      <c r="GE7" s="18"/>
      <c r="GF7" s="23">
        <v>17486323</v>
      </c>
      <c r="GG7" s="18"/>
      <c r="GH7" s="18"/>
      <c r="GI7" s="18"/>
      <c r="GJ7" s="18"/>
      <c r="GK7" s="18"/>
      <c r="GL7" s="18"/>
      <c r="GM7" s="18"/>
      <c r="GN7" s="18"/>
      <c r="GO7" s="18"/>
      <c r="GP7" s="24">
        <v>0</v>
      </c>
      <c r="GQ7" s="18">
        <v>0</v>
      </c>
      <c r="GR7" s="18">
        <v>0</v>
      </c>
      <c r="GS7" s="18">
        <v>0</v>
      </c>
      <c r="GT7" s="18">
        <v>0</v>
      </c>
      <c r="GU7" s="18">
        <v>0</v>
      </c>
      <c r="GV7" s="18">
        <v>0</v>
      </c>
      <c r="GW7" s="18">
        <v>0</v>
      </c>
      <c r="GX7" s="18">
        <v>0</v>
      </c>
      <c r="GY7" s="18">
        <v>0</v>
      </c>
      <c r="GZ7" s="18">
        <v>0</v>
      </c>
      <c r="HA7" s="18"/>
      <c r="HB7" s="18"/>
      <c r="HC7" s="18"/>
      <c r="HD7" s="18"/>
      <c r="HE7" s="18"/>
      <c r="HF7" s="18"/>
      <c r="HG7" s="18"/>
      <c r="HH7" s="18"/>
      <c r="HI7" s="18"/>
      <c r="HJ7" s="18"/>
      <c r="HK7" s="18"/>
      <c r="HL7" s="18"/>
      <c r="HM7" s="18"/>
      <c r="HN7" s="459"/>
      <c r="HO7" s="19"/>
      <c r="HP7" s="19"/>
      <c r="HQ7" s="19"/>
      <c r="HR7" s="19"/>
      <c r="HS7" s="19"/>
      <c r="HT7" s="19"/>
      <c r="HU7" s="19"/>
      <c r="HV7" s="19"/>
      <c r="HW7" s="19"/>
      <c r="HX7" s="19"/>
      <c r="HY7" s="19"/>
      <c r="HZ7" s="19"/>
      <c r="IA7" s="460"/>
    </row>
    <row r="8" spans="1:247" x14ac:dyDescent="0.2">
      <c r="B8" s="1" t="s">
        <v>174</v>
      </c>
      <c r="D8" s="20"/>
      <c r="E8" s="20"/>
      <c r="F8" s="20"/>
      <c r="G8" s="20"/>
      <c r="H8" s="20"/>
      <c r="I8" s="20"/>
      <c r="J8" s="20"/>
      <c r="K8" s="20"/>
      <c r="L8" s="20"/>
      <c r="M8" s="20"/>
      <c r="N8" s="20"/>
      <c r="O8" s="20"/>
      <c r="P8" s="20"/>
      <c r="Q8" s="20"/>
      <c r="R8" s="20"/>
      <c r="S8" s="20"/>
      <c r="T8" s="20"/>
      <c r="U8" s="20"/>
      <c r="V8" s="20"/>
      <c r="W8" s="20"/>
      <c r="X8" s="20"/>
      <c r="Y8" s="20"/>
      <c r="Z8" s="20"/>
      <c r="AA8" s="20"/>
      <c r="AB8" s="20"/>
      <c r="AC8" s="21"/>
      <c r="AD8" s="20"/>
      <c r="AE8" s="21">
        <v>-277618.55</v>
      </c>
      <c r="AF8" s="21">
        <v>-660845.66</v>
      </c>
      <c r="AG8" s="21">
        <v>-705656.81</v>
      </c>
      <c r="AH8" s="21">
        <v>-753715.32</v>
      </c>
      <c r="AI8" s="21">
        <v>-600238.01</v>
      </c>
      <c r="AJ8" s="21">
        <v>-492933</v>
      </c>
      <c r="AK8" s="21">
        <v>-305385.09000000003</v>
      </c>
      <c r="AL8" s="21">
        <v>-227646.1</v>
      </c>
      <c r="AM8" s="21">
        <v>-160047.6</v>
      </c>
      <c r="AN8" s="21">
        <v>-134600.67000000001</v>
      </c>
      <c r="AO8" s="21">
        <v>-147619.14000000001</v>
      </c>
      <c r="AP8" s="21">
        <v>-191773.41</v>
      </c>
      <c r="AQ8" s="21">
        <v>-394596.84</v>
      </c>
      <c r="AR8" s="21">
        <v>-652044.06000000006</v>
      </c>
      <c r="AS8" s="21">
        <v>-787861.26</v>
      </c>
      <c r="AT8" s="21">
        <v>-866000.11</v>
      </c>
      <c r="AU8" s="21">
        <v>-698221.9</v>
      </c>
      <c r="AV8" s="21">
        <v>-501256.69</v>
      </c>
      <c r="AW8" s="21">
        <v>-442513.15</v>
      </c>
      <c r="AX8" s="21">
        <v>-260644.5</v>
      </c>
      <c r="AY8" s="21">
        <v>-214638.98</v>
      </c>
      <c r="AZ8" s="22">
        <v>-166613.76999999999</v>
      </c>
      <c r="BA8" s="22">
        <v>-174871.15</v>
      </c>
      <c r="BB8" s="22">
        <v>-219230.66</v>
      </c>
      <c r="BC8" s="22">
        <v>-579716.12</v>
      </c>
      <c r="BD8" s="22">
        <v>-1179758.73</v>
      </c>
      <c r="BE8" s="22">
        <v>-1393488.38</v>
      </c>
      <c r="BF8" s="22">
        <v>-1259862.82</v>
      </c>
      <c r="BG8" s="22">
        <v>-1281450.93</v>
      </c>
      <c r="BH8" s="22">
        <v>-1096483.02</v>
      </c>
      <c r="BI8" s="22">
        <v>-755610.11</v>
      </c>
      <c r="BJ8" s="22">
        <v>-483538.56</v>
      </c>
      <c r="BK8" s="22">
        <v>-315167.75</v>
      </c>
      <c r="BL8" s="22">
        <v>-257506.08</v>
      </c>
      <c r="BM8" s="22">
        <v>-265500.62</v>
      </c>
      <c r="BN8" s="22">
        <v>-335216.24</v>
      </c>
      <c r="BO8" s="22">
        <v>-496257.12</v>
      </c>
      <c r="BP8" s="22">
        <v>-791496.42</v>
      </c>
      <c r="BQ8" s="22">
        <v>-973752.23</v>
      </c>
      <c r="BR8" s="22">
        <v>-1101636.94</v>
      </c>
      <c r="BS8" s="22">
        <v>-787381.09</v>
      </c>
      <c r="BT8" s="22">
        <v>-694393.39</v>
      </c>
      <c r="BU8" s="22">
        <v>-528774.36</v>
      </c>
      <c r="BV8" s="22">
        <v>-359611.21</v>
      </c>
      <c r="BW8" s="22">
        <v>-251819.05</v>
      </c>
      <c r="BX8" s="22">
        <v>-183301.9</v>
      </c>
      <c r="BY8" s="22">
        <v>-195887.15</v>
      </c>
      <c r="BZ8" s="25">
        <v>-266209.75</v>
      </c>
      <c r="CA8" s="25">
        <v>-1084447.1200000001</v>
      </c>
      <c r="CB8" s="22">
        <v>-1613642.62</v>
      </c>
      <c r="CC8" s="22">
        <v>-2133299.23</v>
      </c>
      <c r="CD8" s="22">
        <v>-2330956.94</v>
      </c>
      <c r="CE8" s="22">
        <v>-1771928.67</v>
      </c>
      <c r="CF8" s="22">
        <v>-1785553.41</v>
      </c>
      <c r="CG8" s="22">
        <v>-1398756.64</v>
      </c>
      <c r="CH8" s="22">
        <v>-792851.77</v>
      </c>
      <c r="CI8" s="22">
        <v>-666044.5</v>
      </c>
      <c r="CJ8" s="22">
        <v>-406880.48</v>
      </c>
      <c r="CK8" s="22">
        <v>-487480.51</v>
      </c>
      <c r="CL8" s="22">
        <v>-491751.23</v>
      </c>
      <c r="CM8" s="22">
        <v>-463857.91</v>
      </c>
      <c r="CN8" s="22">
        <v>-691647.55</v>
      </c>
      <c r="CO8" s="22">
        <v>-1276298.8500000001</v>
      </c>
      <c r="CP8" s="22">
        <v>-1155592.6599999999</v>
      </c>
      <c r="CQ8" s="22">
        <v>-928093.16</v>
      </c>
      <c r="CR8" s="22">
        <v>-950757.1</v>
      </c>
      <c r="CS8" s="22">
        <v>-607630.34</v>
      </c>
      <c r="CT8" s="22">
        <v>-377600.74</v>
      </c>
      <c r="CU8" s="22">
        <v>-205882.18</v>
      </c>
      <c r="CV8" s="22">
        <v>-184046.95</v>
      </c>
      <c r="CW8" s="22">
        <v>-227481.08</v>
      </c>
      <c r="CX8" s="22">
        <v>-226485.89</v>
      </c>
      <c r="CY8" s="22">
        <v>-594142.14</v>
      </c>
      <c r="CZ8" s="26">
        <v>-892826.98</v>
      </c>
      <c r="DA8" s="22">
        <v>-1436888.81</v>
      </c>
      <c r="DB8" s="27">
        <v>-988323.35</v>
      </c>
      <c r="DC8" s="27">
        <v>-833859.28</v>
      </c>
      <c r="DD8" s="22">
        <v>-883619.44</v>
      </c>
      <c r="DE8" s="22">
        <v>-693195.04</v>
      </c>
      <c r="DF8" s="25">
        <v>-533671.11</v>
      </c>
      <c r="DG8" s="25">
        <v>-342934.88</v>
      </c>
      <c r="DH8" s="25">
        <v>-255422.34</v>
      </c>
      <c r="DI8" s="25">
        <v>-282870.90000000002</v>
      </c>
      <c r="DJ8" s="25">
        <v>-284931.33</v>
      </c>
      <c r="DK8" s="25">
        <v>-552705.07999999996</v>
      </c>
      <c r="DL8" s="22">
        <v>-1827966.04</v>
      </c>
      <c r="DM8" s="22">
        <v>-2127422.58</v>
      </c>
      <c r="DN8" s="22">
        <v>-2246526.34</v>
      </c>
      <c r="DO8" s="22">
        <v>-2160080.1800000002</v>
      </c>
      <c r="DP8" s="22">
        <v>-1840479.7</v>
      </c>
      <c r="DQ8" s="22">
        <v>-1624845.54</v>
      </c>
      <c r="DR8" s="22">
        <v>-997059.23</v>
      </c>
      <c r="DS8" s="22">
        <v>-632651.06999999995</v>
      </c>
      <c r="DT8" s="22">
        <v>-477655.47</v>
      </c>
      <c r="DU8" s="22">
        <v>-588558.42000000004</v>
      </c>
      <c r="DV8" s="22">
        <v>-467573.51</v>
      </c>
      <c r="DW8" s="22">
        <v>-1063854.0900000001</v>
      </c>
      <c r="DX8" s="22">
        <v>-231391.48</v>
      </c>
      <c r="DY8" s="22">
        <v>56973.120000000003</v>
      </c>
      <c r="DZ8" s="22">
        <v>59185.52</v>
      </c>
      <c r="EA8" s="23">
        <v>47595.519999999997</v>
      </c>
      <c r="EB8" s="22">
        <v>53517.75</v>
      </c>
      <c r="EC8" s="22">
        <v>27984.14</v>
      </c>
      <c r="ED8" s="22">
        <v>20224.11</v>
      </c>
      <c r="EE8" s="22">
        <v>15425.32</v>
      </c>
      <c r="EF8" s="22">
        <v>11058.99</v>
      </c>
      <c r="EG8" s="23">
        <v>9910.92</v>
      </c>
      <c r="EH8" s="23">
        <v>11616.5</v>
      </c>
      <c r="EI8" s="23">
        <v>25449.45</v>
      </c>
      <c r="EJ8" s="23">
        <v>22637.98</v>
      </c>
      <c r="EK8" s="23">
        <v>29803.59</v>
      </c>
      <c r="EL8" s="23">
        <v>35054</v>
      </c>
      <c r="EM8" s="23">
        <v>24622</v>
      </c>
      <c r="EN8" s="23">
        <v>22248</v>
      </c>
      <c r="EO8" s="23">
        <v>16223</v>
      </c>
      <c r="EP8" s="23">
        <v>10349</v>
      </c>
      <c r="EQ8" s="23">
        <v>6493</v>
      </c>
      <c r="ER8" s="23">
        <v>5696</v>
      </c>
      <c r="ES8" s="23">
        <v>5285</v>
      </c>
      <c r="ET8" s="26">
        <v>7290</v>
      </c>
      <c r="EU8" s="26">
        <v>16675</v>
      </c>
      <c r="EV8" s="26">
        <v>5819</v>
      </c>
      <c r="EW8" s="26">
        <v>6948</v>
      </c>
      <c r="EX8" s="26">
        <v>6069</v>
      </c>
      <c r="EY8" s="26">
        <v>6066</v>
      </c>
      <c r="EZ8" s="26">
        <v>4571</v>
      </c>
      <c r="FA8" s="26">
        <v>3108</v>
      </c>
      <c r="FB8" s="26">
        <v>1969</v>
      </c>
      <c r="FC8" s="26">
        <v>1367</v>
      </c>
      <c r="FD8" s="26">
        <v>1136</v>
      </c>
      <c r="FE8" s="23">
        <v>1103</v>
      </c>
      <c r="FF8" s="23">
        <v>1252</v>
      </c>
      <c r="FG8" s="23">
        <v>2073</v>
      </c>
      <c r="FH8" s="23">
        <v>3952</v>
      </c>
      <c r="FI8" s="23">
        <v>4364</v>
      </c>
      <c r="FJ8" s="23">
        <v>4159</v>
      </c>
      <c r="FK8" s="23">
        <v>3159</v>
      </c>
      <c r="FL8" s="23">
        <v>3004</v>
      </c>
      <c r="FM8" s="23">
        <v>2545</v>
      </c>
      <c r="FN8" s="23">
        <v>1491</v>
      </c>
      <c r="FO8" s="23">
        <v>977</v>
      </c>
      <c r="FP8" s="23">
        <v>819</v>
      </c>
      <c r="FQ8" s="23">
        <v>858</v>
      </c>
      <c r="FR8" s="23">
        <v>1177</v>
      </c>
      <c r="FS8" s="23">
        <v>1750</v>
      </c>
      <c r="FT8" s="23">
        <v>-846359</v>
      </c>
      <c r="FU8" s="23">
        <v>-1186423</v>
      </c>
      <c r="FV8" s="23">
        <v>-1125958</v>
      </c>
      <c r="FW8" s="23">
        <v>-865828</v>
      </c>
      <c r="FX8" s="23">
        <v>-839614</v>
      </c>
      <c r="FY8" s="23">
        <v>-457280</v>
      </c>
      <c r="FZ8" s="23">
        <v>-341491</v>
      </c>
      <c r="GA8" s="23">
        <v>-269300</v>
      </c>
      <c r="GB8" s="23">
        <v>-245833</v>
      </c>
      <c r="GC8" s="23">
        <v>-206103</v>
      </c>
      <c r="GD8" s="23">
        <v>-277887</v>
      </c>
      <c r="GE8" s="23">
        <v>-502196</v>
      </c>
      <c r="GF8" s="23">
        <v>-1515098</v>
      </c>
      <c r="GG8" s="23">
        <v>-2978956</v>
      </c>
      <c r="GH8" s="23">
        <v>-3267183</v>
      </c>
      <c r="GI8" s="23">
        <v>-2568306</v>
      </c>
      <c r="GJ8" s="23">
        <v>-2263488</v>
      </c>
      <c r="GK8" s="23">
        <v>-1582512</v>
      </c>
      <c r="GL8" s="23">
        <v>-1041451</v>
      </c>
      <c r="GM8" s="23">
        <v>-655833</v>
      </c>
      <c r="GN8" s="23">
        <v>-534897</v>
      </c>
      <c r="GO8" s="23">
        <v>-482564</v>
      </c>
      <c r="GP8" s="26">
        <v>-609403</v>
      </c>
      <c r="GQ8" s="23">
        <v>-1352857</v>
      </c>
      <c r="GR8" s="23">
        <v>-245700</v>
      </c>
      <c r="GS8" s="23">
        <v>-11104</v>
      </c>
      <c r="GT8" s="23">
        <v>-9818</v>
      </c>
      <c r="GU8" s="23">
        <v>-9969</v>
      </c>
      <c r="GV8" s="23">
        <v>-8852</v>
      </c>
      <c r="GW8" s="23">
        <v>-6081</v>
      </c>
      <c r="GX8" s="23">
        <v>-3068</v>
      </c>
      <c r="GY8" s="23">
        <v>-2785</v>
      </c>
      <c r="GZ8" s="23">
        <v>-1823</v>
      </c>
      <c r="HA8" s="23">
        <v>-2145</v>
      </c>
      <c r="HB8" s="23">
        <v>-2484</v>
      </c>
      <c r="HC8" s="23">
        <v>-5214</v>
      </c>
      <c r="HD8" s="23">
        <v>21417</v>
      </c>
      <c r="HE8" s="23">
        <v>33351</v>
      </c>
      <c r="HF8" s="23">
        <v>31951</v>
      </c>
      <c r="HG8" s="23">
        <v>38112</v>
      </c>
      <c r="HH8" s="23">
        <v>28265</v>
      </c>
      <c r="HI8" s="23">
        <v>17986</v>
      </c>
      <c r="HJ8" s="23">
        <v>11257</v>
      </c>
      <c r="HK8" s="23">
        <v>8090</v>
      </c>
      <c r="HL8" s="23">
        <v>6755</v>
      </c>
      <c r="HM8" s="23">
        <v>6494</v>
      </c>
      <c r="HN8" s="461"/>
      <c r="HO8" s="28"/>
      <c r="HP8" s="28"/>
      <c r="HQ8" s="28"/>
      <c r="HR8" s="28"/>
      <c r="HS8" s="28"/>
      <c r="HT8" s="28"/>
      <c r="HU8" s="28"/>
      <c r="HV8" s="28"/>
      <c r="HW8" s="28"/>
      <c r="HX8" s="28"/>
      <c r="HY8" s="28"/>
      <c r="HZ8" s="28"/>
      <c r="IA8" s="462"/>
    </row>
    <row r="9" spans="1:247" x14ac:dyDescent="0.2">
      <c r="B9" s="1" t="s">
        <v>175</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1">
        <v>0</v>
      </c>
      <c r="AF9" s="21"/>
      <c r="AG9" s="21"/>
      <c r="AH9" s="21"/>
      <c r="AI9" s="21">
        <v>-8478.8799999999992</v>
      </c>
      <c r="AJ9" s="21">
        <v>-3922.09</v>
      </c>
      <c r="AK9" s="21">
        <v>28028.83</v>
      </c>
      <c r="AL9" s="21">
        <v>2753.87</v>
      </c>
      <c r="AM9" s="21">
        <v>2600.75</v>
      </c>
      <c r="AN9" s="21">
        <v>2950.63</v>
      </c>
      <c r="AO9" s="21">
        <v>2462.17</v>
      </c>
      <c r="AP9" s="21">
        <v>2522.63</v>
      </c>
      <c r="AQ9" s="21">
        <v>3465.52</v>
      </c>
      <c r="AR9" s="21">
        <v>3797.78</v>
      </c>
      <c r="AS9" s="21">
        <v>4072.59</v>
      </c>
      <c r="AT9" s="21">
        <v>3915.65</v>
      </c>
      <c r="AU9" s="21">
        <v>3675.15</v>
      </c>
      <c r="AV9" s="21">
        <v>3206.8</v>
      </c>
      <c r="AW9" s="21">
        <v>2801.65</v>
      </c>
      <c r="AX9" s="21">
        <v>1547.72</v>
      </c>
      <c r="AY9" s="21">
        <v>1192.6400000000001</v>
      </c>
      <c r="AZ9" s="22">
        <v>835.54</v>
      </c>
      <c r="BA9" s="22">
        <v>909.69</v>
      </c>
      <c r="BB9" s="22">
        <v>1069</v>
      </c>
      <c r="BC9" s="22">
        <v>428.54</v>
      </c>
      <c r="BD9" s="22">
        <v>4493.84</v>
      </c>
      <c r="BE9" s="22">
        <v>4530.49</v>
      </c>
      <c r="BF9" s="22">
        <v>4348.58</v>
      </c>
      <c r="BG9" s="22">
        <v>4459.8100000000004</v>
      </c>
      <c r="BH9" s="22">
        <v>4772.2299999999996</v>
      </c>
      <c r="BI9" s="22">
        <v>4731.8599999999997</v>
      </c>
      <c r="BJ9" s="22">
        <v>5110.6499999999996</v>
      </c>
      <c r="BK9" s="22">
        <v>4891.58</v>
      </c>
      <c r="BL9" s="22">
        <v>4534.7</v>
      </c>
      <c r="BM9" s="22">
        <v>4617.6000000000004</v>
      </c>
      <c r="BN9" s="22">
        <v>4622.8599999999997</v>
      </c>
      <c r="BO9" s="22">
        <v>4367.46</v>
      </c>
      <c r="BP9" s="22">
        <v>-4742.3999999999996</v>
      </c>
      <c r="BQ9" s="22">
        <v>-4273.46</v>
      </c>
      <c r="BR9" s="22">
        <v>-3507.43</v>
      </c>
      <c r="BS9" s="22">
        <v>-3347.51</v>
      </c>
      <c r="BT9" s="22">
        <v>-3698.8</v>
      </c>
      <c r="BU9" s="22">
        <v>-3576.53</v>
      </c>
      <c r="BV9" s="22">
        <v>-3427.66</v>
      </c>
      <c r="BW9" s="22">
        <v>-3303.36</v>
      </c>
      <c r="BX9" s="22">
        <v>-3271.7</v>
      </c>
      <c r="BY9" s="22">
        <v>-4435.3900000000003</v>
      </c>
      <c r="BZ9" s="25">
        <v>-4211.8500000000004</v>
      </c>
      <c r="CA9" s="25">
        <v>-4998.95</v>
      </c>
      <c r="CB9" s="22">
        <v>-898.3</v>
      </c>
      <c r="CC9" s="22">
        <v>-4959.24</v>
      </c>
      <c r="CD9" s="22">
        <v>-6422.62</v>
      </c>
      <c r="CE9" s="22">
        <v>-5636.9</v>
      </c>
      <c r="CF9" s="22">
        <v>-5424.48</v>
      </c>
      <c r="CG9" s="22">
        <v>-5164.68</v>
      </c>
      <c r="CH9" s="22">
        <v>-4522.67</v>
      </c>
      <c r="CI9" s="22">
        <v>-4236.12</v>
      </c>
      <c r="CJ9" s="22">
        <v>-4139.04</v>
      </c>
      <c r="CK9" s="22">
        <v>-3815.76</v>
      </c>
      <c r="CL9" s="22">
        <v>-3763.9</v>
      </c>
      <c r="CM9" s="22">
        <v>-4189.53</v>
      </c>
      <c r="CN9" s="22">
        <v>-4097.58</v>
      </c>
      <c r="CO9" s="22">
        <v>341.74</v>
      </c>
      <c r="CP9" s="22">
        <v>403.9</v>
      </c>
      <c r="CQ9" s="22">
        <v>175.57</v>
      </c>
      <c r="CR9" s="22">
        <v>179.5</v>
      </c>
      <c r="CS9" s="22">
        <v>-625.15</v>
      </c>
      <c r="CT9" s="22">
        <v>-644.45000000000005</v>
      </c>
      <c r="CU9" s="22">
        <v>-588.53</v>
      </c>
      <c r="CV9" s="22">
        <v>-532.87</v>
      </c>
      <c r="CW9" s="22">
        <v>-813.2</v>
      </c>
      <c r="CX9" s="22">
        <v>-942.8</v>
      </c>
      <c r="CY9" s="22">
        <v>-1279.74</v>
      </c>
      <c r="CZ9" s="26">
        <v>-1501.88</v>
      </c>
      <c r="DA9" s="22">
        <v>-1540.04</v>
      </c>
      <c r="DB9" s="27">
        <v>-1617.87</v>
      </c>
      <c r="DC9" s="27">
        <v>-1371.01</v>
      </c>
      <c r="DD9" s="22">
        <v>-1432.61</v>
      </c>
      <c r="DE9" s="22">
        <v>-1432.32</v>
      </c>
      <c r="DF9" s="25">
        <v>-1395.23</v>
      </c>
      <c r="DG9" s="25">
        <v>-1386.83</v>
      </c>
      <c r="DH9" s="25">
        <v>-1241.93</v>
      </c>
      <c r="DI9" s="25">
        <v>-811.87</v>
      </c>
      <c r="DJ9" s="25">
        <v>-854.81</v>
      </c>
      <c r="DK9" s="25">
        <v>-1538.07</v>
      </c>
      <c r="DL9" s="22">
        <v>-2110.2600000000002</v>
      </c>
      <c r="DM9" s="22">
        <v>-3026.96</v>
      </c>
      <c r="DN9" s="22">
        <v>-5102.8</v>
      </c>
      <c r="DO9" s="22">
        <v>-6128.14</v>
      </c>
      <c r="DP9" s="22">
        <v>-6012.27</v>
      </c>
      <c r="DQ9" s="22">
        <v>-5495.2</v>
      </c>
      <c r="DR9" s="22">
        <v>-3557.11</v>
      </c>
      <c r="DS9" s="22">
        <v>-4116.42</v>
      </c>
      <c r="DT9" s="22">
        <v>-4011.79</v>
      </c>
      <c r="DU9" s="22">
        <v>-3107.36</v>
      </c>
      <c r="DV9" s="22">
        <v>-4885.34</v>
      </c>
      <c r="DW9" s="22">
        <v>-4825.46</v>
      </c>
      <c r="DX9" s="22">
        <v>-4008.63</v>
      </c>
      <c r="DY9" s="22">
        <v>-2644.14</v>
      </c>
      <c r="DZ9" s="22">
        <v>-660.70999999999992</v>
      </c>
      <c r="EA9" s="22">
        <v>245.88</v>
      </c>
      <c r="EB9" s="22">
        <v>1118.03</v>
      </c>
      <c r="EC9" s="22">
        <v>1662.91</v>
      </c>
      <c r="ED9" s="22">
        <v>2288.3000000000002</v>
      </c>
      <c r="EE9" s="22">
        <v>2155.62</v>
      </c>
      <c r="EF9" s="22">
        <v>7948.95</v>
      </c>
      <c r="EG9" s="23">
        <v>7776.12</v>
      </c>
      <c r="EH9" s="23">
        <v>4663.84</v>
      </c>
      <c r="EI9" s="23">
        <v>3302.56</v>
      </c>
      <c r="EJ9" s="23">
        <v>3262.79</v>
      </c>
      <c r="EK9" s="23">
        <v>1565.64</v>
      </c>
      <c r="EL9" s="23">
        <v>-11949.93</v>
      </c>
      <c r="EM9" s="23">
        <v>654.69000000000005</v>
      </c>
      <c r="EN9" s="23">
        <v>0</v>
      </c>
      <c r="EO9" s="23">
        <v>1049.8600000000001</v>
      </c>
      <c r="EP9" s="23">
        <v>235.1</v>
      </c>
      <c r="EQ9" s="23">
        <v>6222.59</v>
      </c>
      <c r="ER9" s="23">
        <v>6.54</v>
      </c>
      <c r="ES9" s="23">
        <f>-3.03-3.29-6.54</f>
        <v>-12.86</v>
      </c>
      <c r="ET9" s="26">
        <v>9009.85</v>
      </c>
      <c r="EU9" s="26">
        <v>1740.25</v>
      </c>
      <c r="EV9" s="26">
        <v>-5.91</v>
      </c>
      <c r="EW9" s="26">
        <v>0</v>
      </c>
      <c r="EX9" s="26">
        <v>0</v>
      </c>
      <c r="EY9" s="26">
        <v>599.03</v>
      </c>
      <c r="EZ9" s="26">
        <v>-175.65</v>
      </c>
      <c r="FA9" s="26">
        <v>3894.01</v>
      </c>
      <c r="FB9" s="26">
        <v>252.54</v>
      </c>
      <c r="FC9" s="26">
        <v>0</v>
      </c>
      <c r="FD9" s="26">
        <v>0</v>
      </c>
      <c r="FE9" s="23">
        <v>0</v>
      </c>
      <c r="FF9" s="23">
        <v>0</v>
      </c>
      <c r="FG9" s="23">
        <v>0</v>
      </c>
      <c r="FH9" s="23">
        <v>-482.01</v>
      </c>
      <c r="FI9" s="23">
        <v>0</v>
      </c>
      <c r="FJ9" s="23">
        <v>0</v>
      </c>
      <c r="FK9" s="23">
        <v>0</v>
      </c>
      <c r="FL9" s="23">
        <v>-452.69</v>
      </c>
      <c r="FM9" s="23">
        <v>24.26</v>
      </c>
      <c r="FN9" s="23">
        <v>6180.43</v>
      </c>
      <c r="FO9" s="23">
        <v>166.1</v>
      </c>
      <c r="FP9" s="23">
        <v>-72.73</v>
      </c>
      <c r="FQ9" s="23">
        <v>0</v>
      </c>
      <c r="FR9" s="23">
        <v>0</v>
      </c>
      <c r="FS9" s="23">
        <v>0</v>
      </c>
      <c r="FT9" s="23">
        <v>0</v>
      </c>
      <c r="FU9" s="23">
        <v>0</v>
      </c>
      <c r="FV9" s="23">
        <v>-9738.2999999999993</v>
      </c>
      <c r="FW9" s="23">
        <v>1292.6400000000001</v>
      </c>
      <c r="FX9" s="23">
        <v>0</v>
      </c>
      <c r="FY9" s="23">
        <v>0</v>
      </c>
      <c r="FZ9" s="23">
        <v>-2365.73</v>
      </c>
      <c r="GA9" s="23">
        <v>-451.5</v>
      </c>
      <c r="GB9" s="23">
        <v>-6588.11</v>
      </c>
      <c r="GC9" s="23">
        <v>0</v>
      </c>
      <c r="GD9" s="23">
        <v>0</v>
      </c>
      <c r="GE9" s="23">
        <v>0</v>
      </c>
      <c r="GF9" s="23">
        <v>0</v>
      </c>
      <c r="GG9" s="23">
        <v>0</v>
      </c>
      <c r="GH9" s="23">
        <v>-974.71</v>
      </c>
      <c r="GI9" s="23">
        <v>-4811.62</v>
      </c>
      <c r="GJ9" s="23">
        <v>0</v>
      </c>
      <c r="GK9" s="23">
        <v>73.900000000000006</v>
      </c>
      <c r="GL9" s="23">
        <v>0</v>
      </c>
      <c r="GM9" s="23">
        <v>0</v>
      </c>
      <c r="GN9" s="23">
        <v>403.19</v>
      </c>
      <c r="GO9" s="23">
        <v>-1.1000000000000001</v>
      </c>
      <c r="GP9" s="26">
        <v>0</v>
      </c>
      <c r="GQ9" s="23">
        <v>0</v>
      </c>
      <c r="GR9" s="23">
        <v>-328.53</v>
      </c>
      <c r="GS9" s="23">
        <v>-4988.8</v>
      </c>
      <c r="GT9" s="23">
        <v>-2.39</v>
      </c>
      <c r="GU9" s="23">
        <v>27.16</v>
      </c>
      <c r="GV9" s="23">
        <v>0</v>
      </c>
      <c r="GW9" s="23">
        <v>0</v>
      </c>
      <c r="GX9" s="23">
        <v>7346.74</v>
      </c>
      <c r="GY9" s="23">
        <v>6154.5</v>
      </c>
      <c r="GZ9" s="23">
        <v>0</v>
      </c>
      <c r="HA9" s="23">
        <v>112.7</v>
      </c>
      <c r="HB9" s="23">
        <v>5.68</v>
      </c>
      <c r="HC9" s="23">
        <v>0</v>
      </c>
      <c r="HD9" s="23">
        <v>63.73</v>
      </c>
      <c r="HE9" s="23">
        <v>85.94</v>
      </c>
      <c r="HF9" s="23">
        <v>76.31</v>
      </c>
      <c r="HG9" s="23">
        <v>58.86</v>
      </c>
      <c r="HH9" s="23">
        <v>83.56</v>
      </c>
      <c r="HI9" s="23">
        <v>22.92</v>
      </c>
      <c r="HJ9" s="23">
        <v>-65.430000000000007</v>
      </c>
      <c r="HK9" s="23">
        <v>-82.51</v>
      </c>
      <c r="HL9" s="23">
        <v>-86.82</v>
      </c>
      <c r="HM9" s="23">
        <v>-121.02</v>
      </c>
      <c r="HN9" s="463"/>
      <c r="HO9" s="29"/>
      <c r="HP9" s="29"/>
      <c r="HQ9" s="29"/>
      <c r="HR9" s="29"/>
      <c r="HS9" s="29"/>
      <c r="HT9" s="29"/>
      <c r="HU9" s="29"/>
      <c r="HV9" s="29"/>
      <c r="HW9" s="29"/>
      <c r="HX9" s="29"/>
      <c r="HY9" s="29"/>
      <c r="HZ9" s="29"/>
      <c r="IA9" s="464"/>
    </row>
    <row r="10" spans="1:247" x14ac:dyDescent="0.2">
      <c r="B10" s="1" t="s">
        <v>111</v>
      </c>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1">
        <v>8419.5</v>
      </c>
      <c r="AF10" s="21">
        <v>13678.92</v>
      </c>
      <c r="AG10" s="21">
        <v>14406.5</v>
      </c>
      <c r="AH10" s="21">
        <v>6367.3</v>
      </c>
      <c r="AI10" s="21">
        <v>6376.8</v>
      </c>
      <c r="AJ10" s="21">
        <v>4892.59</v>
      </c>
      <c r="AK10" s="21">
        <v>3510.74</v>
      </c>
      <c r="AL10" s="21">
        <v>2769.07</v>
      </c>
      <c r="AM10" s="21">
        <v>2069.7600000000002</v>
      </c>
      <c r="AN10" s="21">
        <v>1638.38</v>
      </c>
      <c r="AO10" s="21">
        <v>1161.44</v>
      </c>
      <c r="AP10" s="21">
        <v>576.61</v>
      </c>
      <c r="AQ10" s="21">
        <v>266.44</v>
      </c>
      <c r="AR10" s="21">
        <v>26457.93</v>
      </c>
      <c r="AS10" s="21">
        <v>14441</v>
      </c>
      <c r="AT10" s="21">
        <v>12919.47</v>
      </c>
      <c r="AU10" s="21">
        <v>8985.15</v>
      </c>
      <c r="AV10" s="21">
        <v>7445</v>
      </c>
      <c r="AW10" s="21">
        <v>-6037.7</v>
      </c>
      <c r="AX10" s="21">
        <v>16751.099999999999</v>
      </c>
      <c r="AY10" s="21">
        <v>3519.25</v>
      </c>
      <c r="AZ10" s="22">
        <v>3025.4</v>
      </c>
      <c r="BA10" s="22">
        <v>2191.0100000000002</v>
      </c>
      <c r="BB10" s="22">
        <v>1195.94</v>
      </c>
      <c r="BC10" s="22">
        <v>24691.279999999999</v>
      </c>
      <c r="BD10" s="22">
        <v>39729.14</v>
      </c>
      <c r="BE10" s="22">
        <v>34121.17</v>
      </c>
      <c r="BF10" s="22">
        <v>29556.75</v>
      </c>
      <c r="BG10" s="22">
        <v>20426.490000000002</v>
      </c>
      <c r="BH10" s="22">
        <v>15490.95</v>
      </c>
      <c r="BI10" s="22">
        <v>10780.01</v>
      </c>
      <c r="BJ10" s="22">
        <v>7340.15</v>
      </c>
      <c r="BK10" s="30">
        <v>4814.1099999999997</v>
      </c>
      <c r="BL10" s="30">
        <v>3410.63</v>
      </c>
      <c r="BM10" s="30">
        <v>1719.14</v>
      </c>
      <c r="BN10" s="30">
        <v>-207.49</v>
      </c>
      <c r="BO10" s="30">
        <v>44255.61</v>
      </c>
      <c r="BP10" s="30">
        <v>76280.039999999994</v>
      </c>
      <c r="BQ10" s="30">
        <v>72522.78</v>
      </c>
      <c r="BR10" s="30">
        <v>65970.84</v>
      </c>
      <c r="BS10" s="30">
        <v>53774.87</v>
      </c>
      <c r="BT10" s="30">
        <v>54171.58</v>
      </c>
      <c r="BU10" s="30">
        <v>48361.11</v>
      </c>
      <c r="BV10" s="30">
        <v>46837.47</v>
      </c>
      <c r="BW10" s="30">
        <v>43292.22</v>
      </c>
      <c r="BX10" s="30">
        <f>6976428.55-BX6-BX8-BX9</f>
        <v>43184.169999999358</v>
      </c>
      <c r="BY10" s="22">
        <v>41824.050000000003</v>
      </c>
      <c r="BZ10" s="25">
        <v>38883.47</v>
      </c>
      <c r="CA10" s="25">
        <v>62162.720000000001</v>
      </c>
      <c r="CB10" s="30">
        <v>94822.42</v>
      </c>
      <c r="CC10" s="22">
        <v>61465.64</v>
      </c>
      <c r="CD10" s="22">
        <v>43002.7</v>
      </c>
      <c r="CE10" s="30">
        <v>28051.37</v>
      </c>
      <c r="CF10" s="30">
        <v>17857.22</v>
      </c>
      <c r="CG10" s="30">
        <v>6409.48</v>
      </c>
      <c r="CH10" s="30">
        <v>341.79</v>
      </c>
      <c r="CI10" s="30">
        <v>-3662.17</v>
      </c>
      <c r="CJ10" s="30">
        <v>-5385.17</v>
      </c>
      <c r="CK10" s="30">
        <v>-7433.48</v>
      </c>
      <c r="CL10" s="30">
        <v>-9311.44</v>
      </c>
      <c r="CM10" s="30">
        <v>24159.86</v>
      </c>
      <c r="CN10" s="30">
        <v>20986.91</v>
      </c>
      <c r="CO10" s="30">
        <v>17336.29</v>
      </c>
      <c r="CP10" s="30">
        <v>11027.96</v>
      </c>
      <c r="CQ10" s="30">
        <v>6543.09</v>
      </c>
      <c r="CR10" s="30">
        <v>3461.88</v>
      </c>
      <c r="CS10" s="30">
        <v>410.19</v>
      </c>
      <c r="CT10" s="30">
        <v>-982.27</v>
      </c>
      <c r="CU10" s="30">
        <v>-1728.74</v>
      </c>
      <c r="CV10" s="30">
        <v>-2268.11</v>
      </c>
      <c r="CW10" s="30">
        <v>-2843.77</v>
      </c>
      <c r="CX10" s="30">
        <v>-3351.46</v>
      </c>
      <c r="CY10" s="30">
        <v>17878.14</v>
      </c>
      <c r="CZ10" s="26">
        <v>15309.02</v>
      </c>
      <c r="DA10" s="30">
        <v>12489.96</v>
      </c>
      <c r="DB10" s="27">
        <v>9198.3799999999992</v>
      </c>
      <c r="DC10" s="27">
        <v>6152.42</v>
      </c>
      <c r="DD10" s="30">
        <v>4319.17</v>
      </c>
      <c r="DE10" s="30">
        <v>2122.5500000000002</v>
      </c>
      <c r="DF10" s="25">
        <v>488.6</v>
      </c>
      <c r="DG10" s="25">
        <v>-663.19</v>
      </c>
      <c r="DH10" s="25">
        <v>-1517.33</v>
      </c>
      <c r="DI10" s="25">
        <v>-2266.69</v>
      </c>
      <c r="DJ10" s="25">
        <v>-2942.95</v>
      </c>
      <c r="DK10" s="25">
        <v>-4248.1400000000003</v>
      </c>
      <c r="DL10" s="22">
        <v>35574.86</v>
      </c>
      <c r="DM10" s="22">
        <v>31178.46</v>
      </c>
      <c r="DN10" s="22">
        <v>25114.41</v>
      </c>
      <c r="DO10" s="22">
        <v>17448.45</v>
      </c>
      <c r="DP10" s="22">
        <v>13533.22</v>
      </c>
      <c r="DQ10" s="22">
        <v>8546.4500000000007</v>
      </c>
      <c r="DR10" s="22">
        <v>5216.6099999999997</v>
      </c>
      <c r="DS10" s="22">
        <v>2934.05</v>
      </c>
      <c r="DT10" s="22">
        <v>1482.52</v>
      </c>
      <c r="DU10" s="22">
        <v>-13.52</v>
      </c>
      <c r="DV10" s="22">
        <v>-1399.94</v>
      </c>
      <c r="DW10" s="22">
        <v>-3672.85</v>
      </c>
      <c r="DX10" s="22">
        <v>-5178.95</v>
      </c>
      <c r="DY10" s="22">
        <v>-5572.57</v>
      </c>
      <c r="DZ10" s="22">
        <v>-5416.26</v>
      </c>
      <c r="EA10" s="22">
        <v>-4935</v>
      </c>
      <c r="EB10" s="22">
        <v>-5129.22</v>
      </c>
      <c r="EC10" s="22">
        <v>-4854.96</v>
      </c>
      <c r="ED10" s="22">
        <v>-4944.5200000000004</v>
      </c>
      <c r="EE10" s="22">
        <v>-4732.82</v>
      </c>
      <c r="EF10" s="22">
        <v>-4839.16</v>
      </c>
      <c r="EG10" s="22">
        <v>-4788.6899999999996</v>
      </c>
      <c r="EH10" s="22">
        <v>-4589.6899999999996</v>
      </c>
      <c r="EI10" s="22">
        <v>-4678.18</v>
      </c>
      <c r="EJ10" s="22">
        <v>-4455.6899999999996</v>
      </c>
      <c r="EK10" s="22">
        <v>-4523.37</v>
      </c>
      <c r="EL10" s="22">
        <v>-4449.29</v>
      </c>
      <c r="EM10" s="22">
        <v>-3961.19</v>
      </c>
      <c r="EN10" s="22">
        <v>-4316.04</v>
      </c>
      <c r="EO10" s="22">
        <v>-4126.33</v>
      </c>
      <c r="EP10" s="22">
        <v>-4225.6099999999997</v>
      </c>
      <c r="EQ10" s="22">
        <v>-4058.41</v>
      </c>
      <c r="ER10" s="22">
        <v>-4168.6899999999996</v>
      </c>
      <c r="ES10" s="22">
        <v>-4153.6000000000004</v>
      </c>
      <c r="ET10" s="26">
        <v>-3989.99</v>
      </c>
      <c r="EU10" s="26">
        <v>-4074.16</v>
      </c>
      <c r="EV10" s="26">
        <v>-3912.23</v>
      </c>
      <c r="EW10" s="26">
        <v>-4024.64</v>
      </c>
      <c r="EX10" s="26">
        <v>-4006.79</v>
      </c>
      <c r="EY10" s="26">
        <v>-3603.89</v>
      </c>
      <c r="EZ10" s="26">
        <v>-3974.17</v>
      </c>
      <c r="FA10" s="26">
        <v>-3830.7</v>
      </c>
      <c r="FB10" s="26">
        <v>-3946</v>
      </c>
      <c r="FC10" s="26">
        <v>-3814.09</v>
      </c>
      <c r="FD10" s="26">
        <v>-3937.74</v>
      </c>
      <c r="FE10" s="22">
        <v>-3934.66</v>
      </c>
      <c r="FF10" s="22">
        <v>-3804.62</v>
      </c>
      <c r="FG10" s="22">
        <v>-3926.69</v>
      </c>
      <c r="FH10" s="22">
        <v>-3792.58</v>
      </c>
      <c r="FI10" s="22">
        <v>-3907.92</v>
      </c>
      <c r="FJ10" s="22">
        <v>-3896.18</v>
      </c>
      <c r="FK10" s="22">
        <v>-3510.51</v>
      </c>
      <c r="FL10" s="22">
        <v>-3877.73</v>
      </c>
      <c r="FM10" s="22">
        <v>-3747.26</v>
      </c>
      <c r="FN10" s="22">
        <v>-3856.53</v>
      </c>
      <c r="FO10" s="22">
        <v>-3721.25</v>
      </c>
      <c r="FP10" s="22">
        <v>-3842.68</v>
      </c>
      <c r="FQ10" s="22">
        <v>-3840.46</v>
      </c>
      <c r="FR10" s="22">
        <v>-3713.86</v>
      </c>
      <c r="FS10" s="22">
        <v>-3833.49</v>
      </c>
      <c r="FT10" s="22">
        <v>17684.41</v>
      </c>
      <c r="FU10" s="22">
        <v>15387.78</v>
      </c>
      <c r="FV10" s="22">
        <v>12189.72</v>
      </c>
      <c r="FW10" s="22">
        <v>8924.2000000000007</v>
      </c>
      <c r="FX10" s="22">
        <v>7116.71</v>
      </c>
      <c r="FY10" s="22">
        <v>5560.26</v>
      </c>
      <c r="FZ10" s="22">
        <v>4564.38</v>
      </c>
      <c r="GA10" s="22">
        <v>3566.39</v>
      </c>
      <c r="GB10" s="22">
        <v>2942.19</v>
      </c>
      <c r="GC10" s="22">
        <v>2267.35</v>
      </c>
      <c r="GD10" s="22">
        <v>1500.1</v>
      </c>
      <c r="GE10" s="22">
        <v>345.96</v>
      </c>
      <c r="GF10" s="22">
        <v>47660.959999999999</v>
      </c>
      <c r="GG10" s="22">
        <v>42291.78</v>
      </c>
      <c r="GH10" s="22">
        <v>32965.089999999997</v>
      </c>
      <c r="GI10" s="22">
        <v>22357.8</v>
      </c>
      <c r="GJ10" s="22">
        <v>17239.05</v>
      </c>
      <c r="GK10" s="22">
        <v>11993.34</v>
      </c>
      <c r="GL10" s="22">
        <v>8266.65</v>
      </c>
      <c r="GM10" s="22">
        <v>5499.21</v>
      </c>
      <c r="GN10" s="22">
        <v>4050.27</v>
      </c>
      <c r="GO10" s="22">
        <v>2348.39</v>
      </c>
      <c r="GP10" s="26">
        <v>505.46</v>
      </c>
      <c r="GQ10" s="22">
        <v>-3114.3</v>
      </c>
      <c r="GR10" s="22">
        <v>-5581.99</v>
      </c>
      <c r="GS10" s="22">
        <v>-6210.14</v>
      </c>
      <c r="GT10" s="22">
        <v>-6314.82</v>
      </c>
      <c r="GU10" s="22">
        <v>-5734.37</v>
      </c>
      <c r="GV10" s="22">
        <v>-6384.23</v>
      </c>
      <c r="GW10" s="22">
        <v>-6524.71</v>
      </c>
      <c r="GX10" s="22">
        <v>-6744.07</v>
      </c>
      <c r="GY10" s="22">
        <v>-6512.81</v>
      </c>
      <c r="GZ10" s="22">
        <v>-7058.85</v>
      </c>
      <c r="HA10" s="22">
        <v>-7066.57</v>
      </c>
      <c r="HB10" s="22">
        <v>-6847.25</v>
      </c>
      <c r="HC10" s="22">
        <v>-7499.74</v>
      </c>
      <c r="HD10" s="22">
        <v>-7220.71</v>
      </c>
      <c r="HE10" s="22">
        <v>-7341.93</v>
      </c>
      <c r="HF10" s="22">
        <v>-7523.87</v>
      </c>
      <c r="HG10" s="22">
        <v>-6662.44</v>
      </c>
      <c r="HH10" s="22">
        <v>-7223.92</v>
      </c>
      <c r="HI10" s="22">
        <v>-7254.9</v>
      </c>
      <c r="HJ10" s="22">
        <v>-7429.42</v>
      </c>
      <c r="HK10" s="22">
        <v>-7147.99</v>
      </c>
      <c r="HL10" s="22">
        <v>-7419.49</v>
      </c>
      <c r="HM10" s="22">
        <v>-7389.1</v>
      </c>
      <c r="HN10" s="465"/>
      <c r="HO10" s="31"/>
      <c r="HP10" s="29"/>
      <c r="HQ10" s="31"/>
      <c r="HR10" s="31"/>
      <c r="HS10" s="31"/>
      <c r="HT10" s="31"/>
      <c r="HU10" s="29"/>
      <c r="HV10" s="29"/>
      <c r="HW10" s="29"/>
      <c r="HX10" s="31"/>
      <c r="HY10" s="31"/>
      <c r="HZ10" s="31"/>
      <c r="IA10" s="466"/>
    </row>
    <row r="11" spans="1:247" x14ac:dyDescent="0.2">
      <c r="B11" s="1" t="s">
        <v>176</v>
      </c>
      <c r="D11" s="32">
        <f t="shared" ref="D11:AI11" si="37">SUM(D7:D10)</f>
        <v>0</v>
      </c>
      <c r="E11" s="32">
        <f t="shared" si="37"/>
        <v>0</v>
      </c>
      <c r="F11" s="32">
        <f t="shared" si="37"/>
        <v>0</v>
      </c>
      <c r="G11" s="32">
        <f t="shared" si="37"/>
        <v>0</v>
      </c>
      <c r="H11" s="32">
        <f t="shared" si="37"/>
        <v>0</v>
      </c>
      <c r="I11" s="32">
        <f t="shared" si="37"/>
        <v>0</v>
      </c>
      <c r="J11" s="32">
        <f t="shared" si="37"/>
        <v>0</v>
      </c>
      <c r="K11" s="32">
        <f t="shared" si="37"/>
        <v>0</v>
      </c>
      <c r="L11" s="32">
        <f t="shared" si="37"/>
        <v>0</v>
      </c>
      <c r="M11" s="32">
        <f t="shared" si="37"/>
        <v>0</v>
      </c>
      <c r="N11" s="32">
        <f t="shared" si="37"/>
        <v>0</v>
      </c>
      <c r="O11" s="32">
        <f t="shared" si="37"/>
        <v>0</v>
      </c>
      <c r="P11" s="32">
        <f t="shared" si="37"/>
        <v>0</v>
      </c>
      <c r="Q11" s="32">
        <f t="shared" si="37"/>
        <v>0</v>
      </c>
      <c r="R11" s="32">
        <f t="shared" si="37"/>
        <v>0</v>
      </c>
      <c r="S11" s="32">
        <f t="shared" si="37"/>
        <v>0</v>
      </c>
      <c r="T11" s="32">
        <f t="shared" si="37"/>
        <v>0</v>
      </c>
      <c r="U11" s="32">
        <f t="shared" si="37"/>
        <v>0</v>
      </c>
      <c r="V11" s="32">
        <f t="shared" si="37"/>
        <v>0</v>
      </c>
      <c r="W11" s="32">
        <f t="shared" si="37"/>
        <v>0</v>
      </c>
      <c r="X11" s="32">
        <f t="shared" si="37"/>
        <v>0</v>
      </c>
      <c r="Y11" s="32">
        <f t="shared" si="37"/>
        <v>0</v>
      </c>
      <c r="Z11" s="32">
        <f t="shared" si="37"/>
        <v>0</v>
      </c>
      <c r="AA11" s="32">
        <f t="shared" si="37"/>
        <v>0</v>
      </c>
      <c r="AB11" s="32">
        <f t="shared" si="37"/>
        <v>0</v>
      </c>
      <c r="AC11" s="32">
        <f t="shared" si="37"/>
        <v>0</v>
      </c>
      <c r="AD11" s="32">
        <f t="shared" si="37"/>
        <v>0</v>
      </c>
      <c r="AE11" s="32">
        <f>SUM(AE7:AE10)</f>
        <v>5576078.6800000006</v>
      </c>
      <c r="AF11" s="32">
        <f t="shared" si="37"/>
        <v>-647166.74</v>
      </c>
      <c r="AG11" s="32">
        <f t="shared" si="37"/>
        <v>-691250.31</v>
      </c>
      <c r="AH11" s="32">
        <f t="shared" si="37"/>
        <v>-747348.0199999999</v>
      </c>
      <c r="AI11" s="32">
        <f t="shared" si="37"/>
        <v>-602340.09</v>
      </c>
      <c r="AJ11" s="32">
        <f t="shared" ref="AJ11:CU11" si="38">SUM(AJ7:AJ10)</f>
        <v>-491962.5</v>
      </c>
      <c r="AK11" s="32">
        <f t="shared" si="38"/>
        <v>-273845.52</v>
      </c>
      <c r="AL11" s="32">
        <f t="shared" si="38"/>
        <v>-222123.16</v>
      </c>
      <c r="AM11" s="32">
        <f t="shared" si="38"/>
        <v>-155377.09</v>
      </c>
      <c r="AN11" s="32">
        <f t="shared" si="38"/>
        <v>-130011.66</v>
      </c>
      <c r="AO11" s="32">
        <f t="shared" si="38"/>
        <v>-143995.53</v>
      </c>
      <c r="AP11" s="32">
        <f t="shared" si="38"/>
        <v>-188674.17</v>
      </c>
      <c r="AQ11" s="32">
        <f t="shared" si="38"/>
        <v>5017487.12</v>
      </c>
      <c r="AR11" s="32">
        <f t="shared" si="38"/>
        <v>-621788.35</v>
      </c>
      <c r="AS11" s="32">
        <f t="shared" si="38"/>
        <v>-769347.67</v>
      </c>
      <c r="AT11" s="32">
        <f t="shared" si="38"/>
        <v>-849164.99</v>
      </c>
      <c r="AU11" s="32">
        <f t="shared" si="38"/>
        <v>-685561.6</v>
      </c>
      <c r="AV11" s="32">
        <f t="shared" si="38"/>
        <v>-490604.89</v>
      </c>
      <c r="AW11" s="32">
        <f t="shared" si="38"/>
        <v>-445749.2</v>
      </c>
      <c r="AX11" s="32">
        <f t="shared" si="38"/>
        <v>-242345.68</v>
      </c>
      <c r="AY11" s="32">
        <f t="shared" si="38"/>
        <v>-209927.09</v>
      </c>
      <c r="AZ11" s="32">
        <f t="shared" si="38"/>
        <v>-162752.82999999999</v>
      </c>
      <c r="BA11" s="32">
        <f t="shared" si="38"/>
        <v>-171770.44999999998</v>
      </c>
      <c r="BB11" s="32">
        <f t="shared" si="38"/>
        <v>-216965.72</v>
      </c>
      <c r="BC11" s="32">
        <f t="shared" si="38"/>
        <v>8259898.7000000002</v>
      </c>
      <c r="BD11" s="32">
        <f t="shared" si="38"/>
        <v>-1135535.75</v>
      </c>
      <c r="BE11" s="32">
        <f t="shared" si="38"/>
        <v>-1354836.72</v>
      </c>
      <c r="BF11" s="32">
        <f t="shared" si="38"/>
        <v>-1225957.49</v>
      </c>
      <c r="BG11" s="32">
        <f t="shared" si="38"/>
        <v>-1256564.6299999999</v>
      </c>
      <c r="BH11" s="32">
        <f t="shared" si="38"/>
        <v>-1076219.8400000001</v>
      </c>
      <c r="BI11" s="32">
        <f t="shared" si="38"/>
        <v>-740098.24</v>
      </c>
      <c r="BJ11" s="32">
        <f t="shared" si="38"/>
        <v>-471087.75999999995</v>
      </c>
      <c r="BK11" s="32">
        <f t="shared" si="38"/>
        <v>-305462.06</v>
      </c>
      <c r="BL11" s="32">
        <f t="shared" si="38"/>
        <v>-249560.74999999997</v>
      </c>
      <c r="BM11" s="32">
        <f t="shared" si="38"/>
        <v>-259163.87999999998</v>
      </c>
      <c r="BN11" s="32">
        <f>SUM(BN7:BN10)</f>
        <v>-330800.87</v>
      </c>
      <c r="BO11" s="32">
        <f>SUM(BO7:BO10)</f>
        <v>12015341.950000001</v>
      </c>
      <c r="BP11" s="32">
        <f t="shared" ref="BP11:BY11" si="39">SUM(BP7:BP10)</f>
        <v>-719958.78</v>
      </c>
      <c r="BQ11" s="32">
        <f t="shared" si="39"/>
        <v>-905502.90999999992</v>
      </c>
      <c r="BR11" s="32">
        <f t="shared" si="39"/>
        <v>-1039173.5299999999</v>
      </c>
      <c r="BS11" s="32">
        <f t="shared" si="39"/>
        <v>-736953.73</v>
      </c>
      <c r="BT11" s="32">
        <f t="shared" si="39"/>
        <v>-643920.6100000001</v>
      </c>
      <c r="BU11" s="32">
        <f t="shared" si="39"/>
        <v>-483989.78</v>
      </c>
      <c r="BV11" s="32">
        <f t="shared" si="39"/>
        <v>-316201.40000000002</v>
      </c>
      <c r="BW11" s="32">
        <f t="shared" si="39"/>
        <v>-211830.18999999997</v>
      </c>
      <c r="BX11" s="32">
        <f t="shared" si="39"/>
        <v>-143389.43000000063</v>
      </c>
      <c r="BY11" s="32">
        <f t="shared" si="39"/>
        <v>-158498.49</v>
      </c>
      <c r="BZ11" s="32">
        <f t="shared" si="38"/>
        <v>-231538.12999999998</v>
      </c>
      <c r="CA11" s="32">
        <f t="shared" si="38"/>
        <v>6013385.6499999994</v>
      </c>
      <c r="CB11" s="32">
        <f t="shared" si="38"/>
        <v>-1519718.5000000002</v>
      </c>
      <c r="CC11" s="32">
        <f t="shared" si="38"/>
        <v>-2076792.8300000003</v>
      </c>
      <c r="CD11" s="32">
        <f t="shared" si="38"/>
        <v>-2294376.86</v>
      </c>
      <c r="CE11" s="32">
        <f t="shared" si="38"/>
        <v>-1749514.1999999997</v>
      </c>
      <c r="CF11" s="32">
        <f t="shared" si="38"/>
        <v>-1773120.67</v>
      </c>
      <c r="CG11" s="32">
        <f t="shared" si="38"/>
        <v>-1397511.8399999999</v>
      </c>
      <c r="CH11" s="32">
        <f t="shared" si="38"/>
        <v>-797032.65</v>
      </c>
      <c r="CI11" s="32">
        <f t="shared" si="38"/>
        <v>-673942.79</v>
      </c>
      <c r="CJ11" s="32">
        <f t="shared" si="38"/>
        <v>-416404.68999999994</v>
      </c>
      <c r="CK11" s="32">
        <f t="shared" si="38"/>
        <v>-498729.75</v>
      </c>
      <c r="CL11" s="32">
        <f t="shared" si="38"/>
        <v>-504826.57</v>
      </c>
      <c r="CM11" s="32">
        <f t="shared" si="38"/>
        <v>7870812.9104474196</v>
      </c>
      <c r="CN11" s="32">
        <f t="shared" si="38"/>
        <v>-674758.22</v>
      </c>
      <c r="CO11" s="32">
        <f t="shared" si="38"/>
        <v>-1258620.82</v>
      </c>
      <c r="CP11" s="32">
        <f t="shared" si="38"/>
        <v>-1144160.8</v>
      </c>
      <c r="CQ11" s="32">
        <f t="shared" si="38"/>
        <v>-921374.50000000012</v>
      </c>
      <c r="CR11" s="32">
        <f t="shared" si="38"/>
        <v>-947115.72</v>
      </c>
      <c r="CS11" s="32">
        <f t="shared" si="38"/>
        <v>-607845.30000000005</v>
      </c>
      <c r="CT11" s="32">
        <f t="shared" si="38"/>
        <v>-379227.46</v>
      </c>
      <c r="CU11" s="32">
        <f t="shared" si="38"/>
        <v>-208199.44999999998</v>
      </c>
      <c r="CV11" s="32">
        <f t="shared" ref="CV11:DJ11" si="40">SUM(CV7:CV10)</f>
        <v>-186847.93</v>
      </c>
      <c r="CW11" s="32">
        <f t="shared" si="40"/>
        <v>-231138.05</v>
      </c>
      <c r="CX11" s="32">
        <f t="shared" si="40"/>
        <v>-230780.15</v>
      </c>
      <c r="CY11" s="32">
        <f t="shared" si="40"/>
        <v>7586702.2599999998</v>
      </c>
      <c r="CZ11" s="32">
        <f t="shared" si="40"/>
        <v>-879019.84</v>
      </c>
      <c r="DA11" s="32">
        <f t="shared" si="40"/>
        <v>-1425938.8900000001</v>
      </c>
      <c r="DB11" s="32">
        <f t="shared" si="40"/>
        <v>-980742.84</v>
      </c>
      <c r="DC11" s="32">
        <f t="shared" si="40"/>
        <v>-829077.87</v>
      </c>
      <c r="DD11" s="32">
        <f t="shared" si="40"/>
        <v>-880732.87999999989</v>
      </c>
      <c r="DE11" s="32">
        <f t="shared" si="40"/>
        <v>-692504.80999999994</v>
      </c>
      <c r="DF11" s="32">
        <f t="shared" si="40"/>
        <v>-534577.74</v>
      </c>
      <c r="DG11" s="32">
        <f t="shared" si="40"/>
        <v>-344984.9</v>
      </c>
      <c r="DH11" s="32">
        <f t="shared" si="40"/>
        <v>-258181.59999999998</v>
      </c>
      <c r="DI11" s="32">
        <f t="shared" si="40"/>
        <v>-285949.46000000002</v>
      </c>
      <c r="DJ11" s="32">
        <f t="shared" si="40"/>
        <v>-288729.09000000003</v>
      </c>
      <c r="DK11" s="32">
        <f>SUM(DK7:DK10)</f>
        <v>-558491.28999999992</v>
      </c>
      <c r="DL11" s="33">
        <f>SUM(DL7:DL10)</f>
        <v>14288639.560000001</v>
      </c>
      <c r="DM11" s="33">
        <f t="shared" ref="DM11:DV11" si="41">SUM(DM7:DM10)</f>
        <v>-2099271.08</v>
      </c>
      <c r="DN11" s="33">
        <f t="shared" si="41"/>
        <v>-2226514.7299999995</v>
      </c>
      <c r="DO11" s="33">
        <f t="shared" si="41"/>
        <v>-2148759.87</v>
      </c>
      <c r="DP11" s="33">
        <f t="shared" si="41"/>
        <v>-1832958.75</v>
      </c>
      <c r="DQ11" s="33">
        <f t="shared" si="41"/>
        <v>-1621794.29</v>
      </c>
      <c r="DR11" s="33">
        <f t="shared" si="41"/>
        <v>-995399.73</v>
      </c>
      <c r="DS11" s="33">
        <f t="shared" si="41"/>
        <v>-633833.43999999994</v>
      </c>
      <c r="DT11" s="33">
        <f t="shared" si="41"/>
        <v>-480184.73999999993</v>
      </c>
      <c r="DU11" s="33">
        <f t="shared" si="41"/>
        <v>-591679.30000000005</v>
      </c>
      <c r="DV11" s="33">
        <f t="shared" si="41"/>
        <v>-473858.79000000004</v>
      </c>
      <c r="DW11" s="33">
        <f>SUM(DW7:DW10)</f>
        <v>-1072352.4000000001</v>
      </c>
      <c r="DX11" s="33">
        <f>SUM(DX7:DX10)</f>
        <v>-240579.06000000003</v>
      </c>
      <c r="DY11" s="33">
        <f>SUM(DY7:DY10)</f>
        <v>48756.41</v>
      </c>
      <c r="DZ11" s="33">
        <f>SUM(DZ7:DZ10)</f>
        <v>53108.549999999996</v>
      </c>
      <c r="EA11" s="33">
        <f>SUM(EA7:EA10)</f>
        <v>42906.399999999994</v>
      </c>
      <c r="EB11" s="33">
        <f t="shared" ref="EB11:GO11" si="42">SUM(EB7:EB10)</f>
        <v>49506.559999999998</v>
      </c>
      <c r="EC11" s="33">
        <f t="shared" si="42"/>
        <v>24792.09</v>
      </c>
      <c r="ED11" s="33">
        <f t="shared" si="42"/>
        <v>17567.89</v>
      </c>
      <c r="EE11" s="33">
        <f t="shared" si="42"/>
        <v>12848.119999999999</v>
      </c>
      <c r="EF11" s="33">
        <f t="shared" si="42"/>
        <v>14168.779999999999</v>
      </c>
      <c r="EG11" s="33">
        <f t="shared" si="42"/>
        <v>12898.350000000002</v>
      </c>
      <c r="EH11" s="33">
        <f t="shared" si="42"/>
        <v>11690.650000000001</v>
      </c>
      <c r="EI11" s="33">
        <f t="shared" si="42"/>
        <v>24073.83</v>
      </c>
      <c r="EJ11" s="33">
        <f t="shared" si="42"/>
        <v>21445.08</v>
      </c>
      <c r="EK11" s="33">
        <f t="shared" si="42"/>
        <v>26845.86</v>
      </c>
      <c r="EL11" s="33">
        <f t="shared" si="42"/>
        <v>18654.78</v>
      </c>
      <c r="EM11" s="33">
        <f t="shared" si="42"/>
        <v>21315.5</v>
      </c>
      <c r="EN11" s="33">
        <f t="shared" si="42"/>
        <v>17931.96</v>
      </c>
      <c r="EO11" s="33">
        <f t="shared" si="42"/>
        <v>13146.53</v>
      </c>
      <c r="EP11" s="33">
        <f t="shared" si="42"/>
        <v>6358.4900000000007</v>
      </c>
      <c r="EQ11" s="33">
        <f t="shared" si="42"/>
        <v>8657.18</v>
      </c>
      <c r="ER11" s="33">
        <f t="shared" si="42"/>
        <v>1533.8500000000004</v>
      </c>
      <c r="ES11" s="33">
        <f t="shared" si="42"/>
        <v>1118.54</v>
      </c>
      <c r="ET11" s="33">
        <f t="shared" si="42"/>
        <v>12309.86</v>
      </c>
      <c r="EU11" s="33">
        <f t="shared" si="42"/>
        <v>14341.09</v>
      </c>
      <c r="EV11" s="33">
        <f t="shared" si="42"/>
        <v>1900.8600000000001</v>
      </c>
      <c r="EW11" s="33">
        <f t="shared" si="42"/>
        <v>2923.36</v>
      </c>
      <c r="EX11" s="33">
        <f t="shared" si="42"/>
        <v>2062.21</v>
      </c>
      <c r="EY11" s="33">
        <f t="shared" si="42"/>
        <v>3061.14</v>
      </c>
      <c r="EZ11" s="33">
        <f t="shared" si="42"/>
        <v>421.18000000000029</v>
      </c>
      <c r="FA11" s="33">
        <f t="shared" si="42"/>
        <v>3171.3100000000004</v>
      </c>
      <c r="FB11" s="33">
        <f t="shared" si="42"/>
        <v>-1724.46</v>
      </c>
      <c r="FC11" s="33">
        <f t="shared" si="42"/>
        <v>-2447.09</v>
      </c>
      <c r="FD11" s="33">
        <f t="shared" si="42"/>
        <v>-2801.74</v>
      </c>
      <c r="FE11" s="33">
        <f t="shared" si="42"/>
        <v>-2831.66</v>
      </c>
      <c r="FF11" s="33">
        <f t="shared" si="42"/>
        <v>-2552.62</v>
      </c>
      <c r="FG11" s="33">
        <f t="shared" si="42"/>
        <v>-1853.69</v>
      </c>
      <c r="FH11" s="33">
        <f t="shared" si="42"/>
        <v>-322.59000000000015</v>
      </c>
      <c r="FI11" s="33">
        <f t="shared" si="42"/>
        <v>456.07999999999993</v>
      </c>
      <c r="FJ11" s="33">
        <f t="shared" si="42"/>
        <v>262.82000000000016</v>
      </c>
      <c r="FK11" s="33">
        <f t="shared" si="42"/>
        <v>-351.51000000000022</v>
      </c>
      <c r="FL11" s="33">
        <f t="shared" si="42"/>
        <v>-1326.42</v>
      </c>
      <c r="FM11" s="33">
        <f t="shared" si="42"/>
        <v>-1178</v>
      </c>
      <c r="FN11" s="33">
        <f t="shared" si="42"/>
        <v>3814.9</v>
      </c>
      <c r="FO11" s="33">
        <f t="shared" si="42"/>
        <v>-2578.15</v>
      </c>
      <c r="FP11" s="33">
        <f t="shared" si="42"/>
        <v>-3096.41</v>
      </c>
      <c r="FQ11" s="33">
        <f t="shared" si="42"/>
        <v>-2982.46</v>
      </c>
      <c r="FR11" s="33">
        <f t="shared" si="42"/>
        <v>-2536.86</v>
      </c>
      <c r="FS11" s="33">
        <f t="shared" si="42"/>
        <v>-2083.4899999999998</v>
      </c>
      <c r="FT11" s="33">
        <f t="shared" si="42"/>
        <v>7631051.4100000001</v>
      </c>
      <c r="FU11" s="33">
        <f t="shared" si="42"/>
        <v>-1171035.22</v>
      </c>
      <c r="FV11" s="33">
        <f t="shared" si="42"/>
        <v>-1123506.58</v>
      </c>
      <c r="FW11" s="33">
        <f t="shared" si="42"/>
        <v>-855611.16</v>
      </c>
      <c r="FX11" s="33">
        <f t="shared" si="42"/>
        <v>-832497.29</v>
      </c>
      <c r="FY11" s="33">
        <f t="shared" si="42"/>
        <v>-451719.74</v>
      </c>
      <c r="FZ11" s="33">
        <f t="shared" si="42"/>
        <v>-339292.35</v>
      </c>
      <c r="GA11" s="33">
        <f t="shared" si="42"/>
        <v>-266185.11</v>
      </c>
      <c r="GB11" s="33">
        <f t="shared" si="42"/>
        <v>-249478.91999999998</v>
      </c>
      <c r="GC11" s="33">
        <f t="shared" si="42"/>
        <v>-203835.65</v>
      </c>
      <c r="GD11" s="33">
        <f t="shared" si="42"/>
        <v>-276386.90000000002</v>
      </c>
      <c r="GE11" s="33">
        <f t="shared" si="42"/>
        <v>-501850.04</v>
      </c>
      <c r="GF11" s="33">
        <f t="shared" si="42"/>
        <v>16018885.960000001</v>
      </c>
      <c r="GG11" s="33">
        <f t="shared" si="42"/>
        <v>-2936664.22</v>
      </c>
      <c r="GH11" s="33">
        <f t="shared" si="42"/>
        <v>-3235192.62</v>
      </c>
      <c r="GI11" s="33">
        <f t="shared" si="42"/>
        <v>-2550759.8200000003</v>
      </c>
      <c r="GJ11" s="33">
        <f t="shared" si="42"/>
        <v>-2246248.9500000002</v>
      </c>
      <c r="GK11" s="33">
        <f t="shared" si="42"/>
        <v>-1570444.76</v>
      </c>
      <c r="GL11" s="33">
        <f t="shared" si="42"/>
        <v>-1033184.35</v>
      </c>
      <c r="GM11" s="33">
        <f t="shared" si="42"/>
        <v>-650333.79</v>
      </c>
      <c r="GN11" s="33">
        <f t="shared" si="42"/>
        <v>-530443.54</v>
      </c>
      <c r="GO11" s="33">
        <f t="shared" si="42"/>
        <v>-480216.70999999996</v>
      </c>
      <c r="GP11" s="33">
        <f t="shared" ref="GP11:HA11" si="43">SUM(GP7:GP10)</f>
        <v>-608897.54</v>
      </c>
      <c r="GQ11" s="33">
        <f t="shared" si="43"/>
        <v>-1355971.3</v>
      </c>
      <c r="GR11" s="33">
        <f t="shared" si="43"/>
        <v>-251610.52</v>
      </c>
      <c r="GS11" s="33">
        <f t="shared" si="43"/>
        <v>-22302.94</v>
      </c>
      <c r="GT11" s="33">
        <f t="shared" si="43"/>
        <v>-16135.21</v>
      </c>
      <c r="GU11" s="33">
        <f t="shared" si="43"/>
        <v>-15676.21</v>
      </c>
      <c r="GV11" s="33">
        <f t="shared" si="43"/>
        <v>-15236.23</v>
      </c>
      <c r="GW11" s="33">
        <f t="shared" si="43"/>
        <v>-12605.71</v>
      </c>
      <c r="GX11" s="33">
        <f t="shared" si="43"/>
        <v>-2465.33</v>
      </c>
      <c r="GY11" s="33">
        <f t="shared" si="43"/>
        <v>-3143.3100000000004</v>
      </c>
      <c r="GZ11" s="33">
        <f t="shared" si="43"/>
        <v>-8881.85</v>
      </c>
      <c r="HA11" s="33">
        <f t="shared" si="43"/>
        <v>-9098.869999999999</v>
      </c>
      <c r="HB11" s="33">
        <f t="shared" ref="HB11:HM11" si="44">SUM(HB7:HB10)</f>
        <v>-9325.57</v>
      </c>
      <c r="HC11" s="33">
        <f t="shared" si="44"/>
        <v>-12713.74</v>
      </c>
      <c r="HD11" s="33">
        <f t="shared" si="44"/>
        <v>14260.02</v>
      </c>
      <c r="HE11" s="33">
        <f t="shared" si="44"/>
        <v>26095.010000000002</v>
      </c>
      <c r="HF11" s="33">
        <f t="shared" si="44"/>
        <v>24503.440000000002</v>
      </c>
      <c r="HG11" s="33">
        <f t="shared" si="44"/>
        <v>31508.420000000002</v>
      </c>
      <c r="HH11" s="33">
        <f t="shared" si="44"/>
        <v>21124.639999999999</v>
      </c>
      <c r="HI11" s="33">
        <f t="shared" si="44"/>
        <v>10754.019999999999</v>
      </c>
      <c r="HJ11" s="33">
        <f t="shared" si="44"/>
        <v>3762.1499999999996</v>
      </c>
      <c r="HK11" s="33">
        <f t="shared" si="44"/>
        <v>859.5</v>
      </c>
      <c r="HL11" s="33">
        <f t="shared" si="44"/>
        <v>-751.30999999999949</v>
      </c>
      <c r="HM11" s="33">
        <f t="shared" si="44"/>
        <v>-1016.1200000000008</v>
      </c>
      <c r="HN11" s="467"/>
      <c r="HO11" s="34"/>
      <c r="HP11" s="34"/>
      <c r="HQ11" s="34"/>
      <c r="HR11" s="34"/>
      <c r="HS11" s="34"/>
      <c r="HT11" s="34"/>
      <c r="HU11" s="34"/>
      <c r="HV11" s="34"/>
      <c r="HW11" s="34"/>
      <c r="HX11" s="34"/>
      <c r="HY11" s="34"/>
      <c r="HZ11" s="34"/>
      <c r="IA11" s="468"/>
    </row>
    <row r="12" spans="1:247" x14ac:dyDescent="0.2">
      <c r="B12" s="1" t="s">
        <v>177</v>
      </c>
      <c r="D12" s="15">
        <f t="shared" ref="D12:BO12" si="45">+D6+D11</f>
        <v>0</v>
      </c>
      <c r="E12" s="15">
        <f t="shared" si="45"/>
        <v>0</v>
      </c>
      <c r="F12" s="15">
        <f t="shared" si="45"/>
        <v>0</v>
      </c>
      <c r="G12" s="15">
        <f t="shared" si="45"/>
        <v>0</v>
      </c>
      <c r="H12" s="15">
        <f t="shared" si="45"/>
        <v>0</v>
      </c>
      <c r="I12" s="15">
        <f t="shared" si="45"/>
        <v>0</v>
      </c>
      <c r="J12" s="15">
        <f t="shared" si="45"/>
        <v>0</v>
      </c>
      <c r="K12" s="15">
        <f t="shared" si="45"/>
        <v>0</v>
      </c>
      <c r="L12" s="15">
        <f t="shared" si="45"/>
        <v>0</v>
      </c>
      <c r="M12" s="15">
        <f t="shared" si="45"/>
        <v>0</v>
      </c>
      <c r="N12" s="15">
        <f t="shared" si="45"/>
        <v>0</v>
      </c>
      <c r="O12" s="15">
        <f t="shared" si="45"/>
        <v>0</v>
      </c>
      <c r="P12" s="15">
        <f t="shared" si="45"/>
        <v>0</v>
      </c>
      <c r="Q12" s="15">
        <f t="shared" si="45"/>
        <v>0</v>
      </c>
      <c r="R12" s="15">
        <f t="shared" si="45"/>
        <v>0</v>
      </c>
      <c r="S12" s="15">
        <f t="shared" si="45"/>
        <v>0</v>
      </c>
      <c r="T12" s="15">
        <f t="shared" si="45"/>
        <v>0</v>
      </c>
      <c r="U12" s="15">
        <f t="shared" si="45"/>
        <v>0</v>
      </c>
      <c r="V12" s="15">
        <f t="shared" si="45"/>
        <v>0</v>
      </c>
      <c r="W12" s="15">
        <f t="shared" si="45"/>
        <v>0</v>
      </c>
      <c r="X12" s="15">
        <f t="shared" si="45"/>
        <v>0</v>
      </c>
      <c r="Y12" s="15">
        <f t="shared" si="45"/>
        <v>0</v>
      </c>
      <c r="Z12" s="15">
        <f t="shared" si="45"/>
        <v>0</v>
      </c>
      <c r="AA12" s="15">
        <f t="shared" si="45"/>
        <v>0</v>
      </c>
      <c r="AB12" s="15">
        <f t="shared" si="45"/>
        <v>0</v>
      </c>
      <c r="AC12" s="15">
        <f t="shared" si="45"/>
        <v>0</v>
      </c>
      <c r="AD12" s="15">
        <f t="shared" si="45"/>
        <v>0</v>
      </c>
      <c r="AE12" s="15">
        <f>+AE6+AE11</f>
        <v>4449982.3900000006</v>
      </c>
      <c r="AF12" s="15">
        <f t="shared" si="45"/>
        <v>3802815.6499999994</v>
      </c>
      <c r="AG12" s="15">
        <f t="shared" si="45"/>
        <v>3111565.34</v>
      </c>
      <c r="AH12" s="15">
        <f t="shared" si="45"/>
        <v>2364217.3199999998</v>
      </c>
      <c r="AI12" s="15">
        <f t="shared" si="45"/>
        <v>1761877.23</v>
      </c>
      <c r="AJ12" s="15">
        <f t="shared" si="45"/>
        <v>1269914.73</v>
      </c>
      <c r="AK12" s="15">
        <f t="shared" si="45"/>
        <v>996069.21</v>
      </c>
      <c r="AL12" s="15">
        <f t="shared" si="45"/>
        <v>773946.04999999993</v>
      </c>
      <c r="AM12" s="15">
        <f t="shared" si="45"/>
        <v>618568.96000000008</v>
      </c>
      <c r="AN12" s="15">
        <f t="shared" si="45"/>
        <v>488557.29999999993</v>
      </c>
      <c r="AO12" s="15">
        <f t="shared" si="45"/>
        <v>344561.77</v>
      </c>
      <c r="AP12" s="15">
        <f t="shared" si="45"/>
        <v>155887.6</v>
      </c>
      <c r="AQ12" s="15">
        <f t="shared" si="45"/>
        <v>5173374.72</v>
      </c>
      <c r="AR12" s="15">
        <f t="shared" si="45"/>
        <v>4551586.37</v>
      </c>
      <c r="AS12" s="15">
        <f t="shared" si="45"/>
        <v>3782238.7</v>
      </c>
      <c r="AT12" s="15">
        <f t="shared" si="45"/>
        <v>2933073.71</v>
      </c>
      <c r="AU12" s="15">
        <f t="shared" si="45"/>
        <v>2247512.11</v>
      </c>
      <c r="AV12" s="15">
        <f t="shared" si="45"/>
        <v>1756907.2199999997</v>
      </c>
      <c r="AW12" s="15">
        <f t="shared" si="45"/>
        <v>1311158.02</v>
      </c>
      <c r="AX12" s="15">
        <f t="shared" si="45"/>
        <v>1068812.3400000001</v>
      </c>
      <c r="AY12" s="15">
        <f t="shared" si="45"/>
        <v>858885.25000000012</v>
      </c>
      <c r="AZ12" s="16">
        <f t="shared" si="45"/>
        <v>696132.42</v>
      </c>
      <c r="BA12" s="16">
        <f t="shared" si="45"/>
        <v>524361.97000000009</v>
      </c>
      <c r="BB12" s="16">
        <f t="shared" si="45"/>
        <v>307396.25</v>
      </c>
      <c r="BC12" s="16">
        <f t="shared" si="45"/>
        <v>8567294.9499999993</v>
      </c>
      <c r="BD12" s="16">
        <f t="shared" si="45"/>
        <v>7431759.1999999993</v>
      </c>
      <c r="BE12" s="16">
        <f t="shared" si="45"/>
        <v>6076922.4800000004</v>
      </c>
      <c r="BF12" s="16">
        <f t="shared" si="45"/>
        <v>4850964.99</v>
      </c>
      <c r="BG12" s="16">
        <f t="shared" si="45"/>
        <v>3594400.3600000003</v>
      </c>
      <c r="BH12" s="16">
        <f t="shared" si="45"/>
        <v>2518180.5199999996</v>
      </c>
      <c r="BI12" s="16">
        <f t="shared" si="45"/>
        <v>1778082.28</v>
      </c>
      <c r="BJ12" s="16">
        <f t="shared" si="45"/>
        <v>1306994.52</v>
      </c>
      <c r="BK12" s="16">
        <f t="shared" si="45"/>
        <v>1001532.46</v>
      </c>
      <c r="BL12" s="16">
        <f t="shared" si="45"/>
        <v>751971.71</v>
      </c>
      <c r="BM12" s="16">
        <f t="shared" si="45"/>
        <v>492807.82999999996</v>
      </c>
      <c r="BN12" s="16">
        <f t="shared" si="45"/>
        <v>162006.96000000002</v>
      </c>
      <c r="BO12" s="16">
        <f t="shared" si="45"/>
        <v>12177348.910000002</v>
      </c>
      <c r="BP12" s="16">
        <f t="shared" ref="BP12:DV12" si="46">+BP6+BP11</f>
        <v>11457390.130000001</v>
      </c>
      <c r="BQ12" s="16">
        <f t="shared" si="46"/>
        <v>10551887.220000001</v>
      </c>
      <c r="BR12" s="16">
        <f t="shared" si="46"/>
        <v>9512713.6900000013</v>
      </c>
      <c r="BS12" s="16">
        <f t="shared" si="46"/>
        <v>8775759.959999999</v>
      </c>
      <c r="BT12" s="16">
        <f t="shared" si="46"/>
        <v>8131839.3500000006</v>
      </c>
      <c r="BU12" s="16">
        <f t="shared" si="46"/>
        <v>7647849.5699999994</v>
      </c>
      <c r="BV12" s="16">
        <f t="shared" si="46"/>
        <v>7331648.1699999999</v>
      </c>
      <c r="BW12" s="16">
        <f t="shared" si="46"/>
        <v>7119817.9799999995</v>
      </c>
      <c r="BX12" s="16">
        <f t="shared" si="46"/>
        <v>6976428.5499999998</v>
      </c>
      <c r="BY12" s="16">
        <f t="shared" si="46"/>
        <v>6817930.0599999996</v>
      </c>
      <c r="BZ12" s="16">
        <f t="shared" si="46"/>
        <v>6586391.9299999997</v>
      </c>
      <c r="CA12" s="16">
        <f t="shared" si="46"/>
        <v>12599777.579999998</v>
      </c>
      <c r="CB12" s="16">
        <f t="shared" si="46"/>
        <v>11080059.08</v>
      </c>
      <c r="CC12" s="16">
        <f t="shared" si="46"/>
        <v>9003266.25</v>
      </c>
      <c r="CD12" s="16">
        <f t="shared" si="46"/>
        <v>6708889.3900000006</v>
      </c>
      <c r="CE12" s="16">
        <f t="shared" si="46"/>
        <v>4959375.1899999995</v>
      </c>
      <c r="CF12" s="16">
        <f t="shared" si="46"/>
        <v>3186254.5200000005</v>
      </c>
      <c r="CG12" s="16">
        <f t="shared" si="46"/>
        <v>1788742.6800000002</v>
      </c>
      <c r="CH12" s="16">
        <f t="shared" si="46"/>
        <v>991710.02999999991</v>
      </c>
      <c r="CI12" s="16">
        <f t="shared" si="46"/>
        <v>317767.24</v>
      </c>
      <c r="CJ12" s="35">
        <f t="shared" si="46"/>
        <v>-98637.449999999953</v>
      </c>
      <c r="CK12" s="35">
        <f t="shared" si="46"/>
        <v>-597367.19999999995</v>
      </c>
      <c r="CL12" s="35">
        <f t="shared" si="46"/>
        <v>-1102193.77</v>
      </c>
      <c r="CM12" s="35">
        <f t="shared" si="46"/>
        <v>6768619.1404474191</v>
      </c>
      <c r="CN12" s="35">
        <f t="shared" si="46"/>
        <v>6093860.9199999999</v>
      </c>
      <c r="CO12" s="35">
        <f t="shared" si="46"/>
        <v>4835240.0999999996</v>
      </c>
      <c r="CP12" s="35">
        <f t="shared" si="46"/>
        <v>3691079.3</v>
      </c>
      <c r="CQ12" s="35">
        <f t="shared" si="46"/>
        <v>2769704.8</v>
      </c>
      <c r="CR12" s="35">
        <f t="shared" si="46"/>
        <v>1822589.0799999998</v>
      </c>
      <c r="CS12" s="35">
        <f t="shared" si="46"/>
        <v>1214743.78</v>
      </c>
      <c r="CT12" s="35">
        <f t="shared" si="46"/>
        <v>835516.32000000007</v>
      </c>
      <c r="CU12" s="35">
        <f t="shared" si="46"/>
        <v>627316.87</v>
      </c>
      <c r="CV12" s="35">
        <v>440468.45</v>
      </c>
      <c r="CW12" s="35">
        <f t="shared" si="46"/>
        <v>209330.40000000002</v>
      </c>
      <c r="CX12" s="35">
        <f t="shared" si="46"/>
        <v>-21449.75</v>
      </c>
      <c r="CY12" s="35">
        <f t="shared" si="46"/>
        <v>7565252.5099999998</v>
      </c>
      <c r="CZ12" s="35">
        <f t="shared" si="46"/>
        <v>6686232.6699999999</v>
      </c>
      <c r="DA12" s="35">
        <f t="shared" si="46"/>
        <v>5260293.7799999993</v>
      </c>
      <c r="DB12" s="35">
        <f t="shared" si="46"/>
        <v>4279550.9400000004</v>
      </c>
      <c r="DC12" s="35">
        <f t="shared" si="46"/>
        <v>3450473.0700000003</v>
      </c>
      <c r="DD12" s="35">
        <f t="shared" si="46"/>
        <v>2569740.19</v>
      </c>
      <c r="DE12" s="35">
        <f t="shared" si="46"/>
        <v>1877235.38</v>
      </c>
      <c r="DF12" s="35">
        <f t="shared" si="46"/>
        <v>1342657.64</v>
      </c>
      <c r="DG12" s="35">
        <f t="shared" si="46"/>
        <v>997672.73999999987</v>
      </c>
      <c r="DH12" s="35">
        <f t="shared" si="46"/>
        <v>739491.14</v>
      </c>
      <c r="DI12" s="16">
        <f t="shared" si="46"/>
        <v>453541.68</v>
      </c>
      <c r="DJ12" s="16">
        <f t="shared" si="46"/>
        <v>164812.58999999997</v>
      </c>
      <c r="DK12" s="16">
        <f t="shared" si="46"/>
        <v>-393678.69999999995</v>
      </c>
      <c r="DL12" s="18">
        <f t="shared" si="46"/>
        <v>13894960.860000001</v>
      </c>
      <c r="DM12" s="18">
        <f t="shared" si="46"/>
        <v>11795689.779999999</v>
      </c>
      <c r="DN12" s="18">
        <f t="shared" si="46"/>
        <v>9569175.0500000007</v>
      </c>
      <c r="DO12" s="18">
        <f t="shared" si="46"/>
        <v>7420415.1800000006</v>
      </c>
      <c r="DP12" s="18">
        <f t="shared" si="46"/>
        <v>5587456.4299999997</v>
      </c>
      <c r="DQ12" s="18">
        <f t="shared" si="46"/>
        <v>3965662.1399999997</v>
      </c>
      <c r="DR12" s="18">
        <f t="shared" si="46"/>
        <v>2970262.41</v>
      </c>
      <c r="DS12" s="18">
        <f t="shared" si="46"/>
        <v>2336428.9700000002</v>
      </c>
      <c r="DT12" s="18">
        <f t="shared" si="46"/>
        <v>1856244.2300000002</v>
      </c>
      <c r="DU12" s="18">
        <f t="shared" si="46"/>
        <v>1264564.93</v>
      </c>
      <c r="DV12" s="18">
        <f t="shared" si="46"/>
        <v>790706.1399999999</v>
      </c>
      <c r="DW12" s="18">
        <f>+DW6+DW11</f>
        <v>-281646.26000000013</v>
      </c>
      <c r="DX12" s="18">
        <f>+DX6+DX11</f>
        <v>-522225.32000000007</v>
      </c>
      <c r="DY12" s="18">
        <f>+DY6+DY11</f>
        <v>-473468.91000000003</v>
      </c>
      <c r="DZ12" s="18">
        <f>+DZ6+DZ11</f>
        <v>-420360.36</v>
      </c>
      <c r="EA12" s="18">
        <f>+EA6+EA11</f>
        <v>-377453.95999999996</v>
      </c>
      <c r="EB12" s="18">
        <f t="shared" ref="EB12:FP12" si="47">+EB6+EB11</f>
        <v>-327947.40000000002</v>
      </c>
      <c r="EC12" s="18">
        <f t="shared" si="47"/>
        <v>-303155.31</v>
      </c>
      <c r="ED12" s="18">
        <f t="shared" si="47"/>
        <v>-285587.42</v>
      </c>
      <c r="EE12" s="18">
        <f t="shared" si="47"/>
        <v>-272739.3</v>
      </c>
      <c r="EF12" s="18">
        <f t="shared" si="47"/>
        <v>-258570.52</v>
      </c>
      <c r="EG12" s="18">
        <f t="shared" si="47"/>
        <v>-245672.16999999998</v>
      </c>
      <c r="EH12" s="18">
        <f t="shared" si="47"/>
        <v>-233981.52000000002</v>
      </c>
      <c r="EI12" s="18">
        <f t="shared" si="47"/>
        <v>-209907.69</v>
      </c>
      <c r="EJ12" s="18">
        <f t="shared" si="47"/>
        <v>-188462.61</v>
      </c>
      <c r="EK12" s="18">
        <f t="shared" si="47"/>
        <v>-161616.75</v>
      </c>
      <c r="EL12" s="18">
        <f t="shared" si="47"/>
        <v>-142961.97</v>
      </c>
      <c r="EM12" s="18">
        <f t="shared" si="47"/>
        <v>-121646.47</v>
      </c>
      <c r="EN12" s="18">
        <f t="shared" si="47"/>
        <v>-103714.51000000001</v>
      </c>
      <c r="EO12" s="18">
        <f t="shared" si="47"/>
        <v>-90567.98</v>
      </c>
      <c r="EP12" s="18">
        <f t="shared" si="47"/>
        <v>-84209.489999999991</v>
      </c>
      <c r="EQ12" s="18">
        <f t="shared" si="47"/>
        <v>-75552.31</v>
      </c>
      <c r="ER12" s="18">
        <f t="shared" si="47"/>
        <v>-74018.459999999992</v>
      </c>
      <c r="ES12" s="18">
        <f t="shared" si="47"/>
        <v>-72899.920000000013</v>
      </c>
      <c r="ET12" s="18">
        <f t="shared" si="47"/>
        <v>-60590.06</v>
      </c>
      <c r="EU12" s="18">
        <f t="shared" si="47"/>
        <v>-46248.97</v>
      </c>
      <c r="EV12" s="18">
        <f t="shared" si="47"/>
        <v>-44348.11</v>
      </c>
      <c r="EW12" s="18">
        <f t="shared" si="47"/>
        <v>-41424.75</v>
      </c>
      <c r="EX12" s="18">
        <f t="shared" si="47"/>
        <v>-39362.54</v>
      </c>
      <c r="EY12" s="18">
        <f t="shared" si="47"/>
        <v>-36301.4</v>
      </c>
      <c r="EZ12" s="18">
        <f t="shared" si="47"/>
        <v>-35880.22</v>
      </c>
      <c r="FA12" s="18">
        <f t="shared" si="47"/>
        <v>-32708.91</v>
      </c>
      <c r="FB12" s="18">
        <f t="shared" si="47"/>
        <v>-34433.370000000003</v>
      </c>
      <c r="FC12" s="18">
        <f t="shared" si="47"/>
        <v>-36880.460000000006</v>
      </c>
      <c r="FD12" s="18">
        <f t="shared" si="47"/>
        <v>-39682.199999999997</v>
      </c>
      <c r="FE12" s="18">
        <f t="shared" si="47"/>
        <v>-42513.86</v>
      </c>
      <c r="FF12" s="18">
        <f t="shared" si="47"/>
        <v>-45066.48</v>
      </c>
      <c r="FG12" s="18">
        <f t="shared" si="47"/>
        <v>-46920.170000000006</v>
      </c>
      <c r="FH12" s="18">
        <f t="shared" si="47"/>
        <v>-47242.759999999995</v>
      </c>
      <c r="FI12" s="18">
        <f t="shared" si="47"/>
        <v>-46786.68</v>
      </c>
      <c r="FJ12" s="18">
        <f t="shared" si="47"/>
        <v>-46523.86</v>
      </c>
      <c r="FK12" s="18">
        <f t="shared" si="47"/>
        <v>-46875.37</v>
      </c>
      <c r="FL12" s="18">
        <f t="shared" si="47"/>
        <v>-48201.79</v>
      </c>
      <c r="FM12" s="18">
        <f t="shared" si="47"/>
        <v>-49379.79</v>
      </c>
      <c r="FN12" s="18">
        <f t="shared" si="47"/>
        <v>-45564.89</v>
      </c>
      <c r="FO12" s="18">
        <f t="shared" si="47"/>
        <v>-48143.040000000001</v>
      </c>
      <c r="FP12" s="18">
        <f t="shared" si="47"/>
        <v>-51239.45</v>
      </c>
      <c r="FQ12" s="18">
        <f>+FQ6+FQ11</f>
        <v>-54221.909999999996</v>
      </c>
      <c r="FR12" s="18">
        <f t="shared" ref="FR12:GO12" si="48">+FR6+FR11</f>
        <v>-56758.770000000004</v>
      </c>
      <c r="FS12" s="18">
        <f t="shared" si="48"/>
        <v>-58842.259999999995</v>
      </c>
      <c r="FT12" s="18">
        <f t="shared" si="48"/>
        <v>7572209.1500000004</v>
      </c>
      <c r="FU12" s="18">
        <f t="shared" si="48"/>
        <v>6401173.9300000006</v>
      </c>
      <c r="FV12" s="18">
        <f t="shared" si="48"/>
        <v>5277667.3499999996</v>
      </c>
      <c r="FW12" s="18">
        <f t="shared" si="48"/>
        <v>4422056.1899999995</v>
      </c>
      <c r="FX12" s="18">
        <f t="shared" si="48"/>
        <v>3589558.9000000004</v>
      </c>
      <c r="FY12" s="18">
        <f t="shared" si="48"/>
        <v>3137839.16</v>
      </c>
      <c r="FZ12" s="18">
        <f t="shared" si="48"/>
        <v>2798546.81</v>
      </c>
      <c r="GA12" s="18">
        <f t="shared" si="48"/>
        <v>2532361.7000000002</v>
      </c>
      <c r="GB12" s="18">
        <f t="shared" si="48"/>
        <v>2282882.7800000003</v>
      </c>
      <c r="GC12" s="18">
        <f t="shared" si="48"/>
        <v>2079047.13</v>
      </c>
      <c r="GD12" s="18">
        <f t="shared" si="48"/>
        <v>1802660.23</v>
      </c>
      <c r="GE12" s="18">
        <f t="shared" si="48"/>
        <v>1300810.19</v>
      </c>
      <c r="GF12" s="18">
        <f t="shared" si="48"/>
        <v>17319696.150000002</v>
      </c>
      <c r="GG12" s="18">
        <f t="shared" si="48"/>
        <v>14383031.929999998</v>
      </c>
      <c r="GH12" s="18">
        <f t="shared" si="48"/>
        <v>11147839.309999999</v>
      </c>
      <c r="GI12" s="18">
        <f t="shared" si="48"/>
        <v>8597079.4900000002</v>
      </c>
      <c r="GJ12" s="18">
        <f t="shared" si="48"/>
        <v>6350830.54</v>
      </c>
      <c r="GK12" s="18">
        <f t="shared" si="48"/>
        <v>4780385.78</v>
      </c>
      <c r="GL12" s="18">
        <f t="shared" si="48"/>
        <v>3747201.43</v>
      </c>
      <c r="GM12" s="18">
        <f t="shared" si="48"/>
        <v>3096867.64</v>
      </c>
      <c r="GN12" s="18">
        <f t="shared" si="48"/>
        <v>2566424.1</v>
      </c>
      <c r="GO12" s="18">
        <f t="shared" si="48"/>
        <v>2086207.3900000001</v>
      </c>
      <c r="GP12" s="18">
        <f t="shared" ref="GP12:HA12" si="49">+GP6+GP11</f>
        <v>1477309.8499999999</v>
      </c>
      <c r="GQ12" s="18">
        <f t="shared" si="49"/>
        <v>121338.55000000005</v>
      </c>
      <c r="GR12" s="18">
        <f t="shared" si="49"/>
        <v>-130271.96999999999</v>
      </c>
      <c r="GS12" s="18">
        <f t="shared" si="49"/>
        <v>-152574.91</v>
      </c>
      <c r="GT12" s="18">
        <f t="shared" si="49"/>
        <v>-168710.12</v>
      </c>
      <c r="GU12" s="18">
        <f t="shared" si="49"/>
        <v>-184386.33</v>
      </c>
      <c r="GV12" s="18">
        <f t="shared" si="49"/>
        <v>-199622.56</v>
      </c>
      <c r="GW12" s="18">
        <f t="shared" si="49"/>
        <v>-212228.27</v>
      </c>
      <c r="GX12" s="18">
        <f t="shared" si="49"/>
        <v>-214693.59999999998</v>
      </c>
      <c r="GY12" s="18">
        <f t="shared" si="49"/>
        <v>-217836.91</v>
      </c>
      <c r="GZ12" s="18">
        <f t="shared" si="49"/>
        <v>-226718.76</v>
      </c>
      <c r="HA12" s="18">
        <f t="shared" si="49"/>
        <v>-235817.63</v>
      </c>
      <c r="HB12" s="18">
        <f t="shared" ref="HB12:HM12" si="50">+HB6+HB11</f>
        <v>-245143.2</v>
      </c>
      <c r="HC12" s="18">
        <f t="shared" si="50"/>
        <v>-257856.94</v>
      </c>
      <c r="HD12" s="18">
        <f t="shared" si="50"/>
        <v>-243596.92</v>
      </c>
      <c r="HE12" s="18">
        <f t="shared" si="50"/>
        <v>-217501.91</v>
      </c>
      <c r="HF12" s="18">
        <f t="shared" si="50"/>
        <v>-192998.47</v>
      </c>
      <c r="HG12" s="18">
        <f t="shared" si="50"/>
        <v>-161490.04999999999</v>
      </c>
      <c r="HH12" s="18">
        <f t="shared" si="50"/>
        <v>-140365.40999999997</v>
      </c>
      <c r="HI12" s="18">
        <f t="shared" si="50"/>
        <v>-129611.39</v>
      </c>
      <c r="HJ12" s="18">
        <f t="shared" si="50"/>
        <v>-125849.24</v>
      </c>
      <c r="HK12" s="18">
        <f t="shared" si="50"/>
        <v>-124989.74</v>
      </c>
      <c r="HL12" s="18">
        <f t="shared" si="50"/>
        <v>-125741.05</v>
      </c>
      <c r="HM12" s="18">
        <f t="shared" si="50"/>
        <v>-126757.17</v>
      </c>
      <c r="HN12" s="459"/>
      <c r="HO12" s="19"/>
      <c r="HP12" s="19"/>
      <c r="HQ12" s="19"/>
      <c r="HR12" s="19"/>
      <c r="HS12" s="19"/>
      <c r="HT12" s="19"/>
      <c r="HU12" s="19"/>
      <c r="HV12" s="19"/>
      <c r="HW12" s="19"/>
      <c r="HX12" s="19"/>
      <c r="HY12" s="19"/>
      <c r="HZ12" s="19"/>
      <c r="IA12" s="460"/>
    </row>
    <row r="13" spans="1:247" x14ac:dyDescent="0.2">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c r="GD13" s="18"/>
      <c r="GE13" s="18"/>
      <c r="GF13" s="18"/>
      <c r="GG13" s="18"/>
      <c r="GH13" s="18"/>
      <c r="GI13" s="18"/>
      <c r="GJ13" s="18"/>
      <c r="GK13" s="18"/>
      <c r="GL13" s="18"/>
      <c r="GM13" s="18"/>
      <c r="GN13" s="18"/>
      <c r="GO13" s="18"/>
      <c r="GP13" s="18"/>
      <c r="GQ13" s="18"/>
      <c r="GR13" s="18"/>
      <c r="GS13" s="18"/>
      <c r="GT13" s="18"/>
      <c r="GU13" s="18"/>
      <c r="GV13" s="18"/>
      <c r="GW13" s="18"/>
      <c r="GX13" s="18"/>
      <c r="GY13" s="18"/>
      <c r="GZ13" s="18"/>
      <c r="HA13" s="18"/>
      <c r="HB13" s="18"/>
      <c r="HC13" s="18"/>
      <c r="HD13" s="18"/>
      <c r="HE13" s="18"/>
      <c r="HF13" s="18"/>
      <c r="HG13" s="18"/>
      <c r="HH13" s="18"/>
      <c r="HI13" s="18"/>
      <c r="HJ13" s="18"/>
      <c r="HK13" s="18"/>
      <c r="HL13" s="18"/>
      <c r="HM13" s="18"/>
      <c r="HN13" s="459"/>
      <c r="HO13" s="19"/>
      <c r="HP13" s="19"/>
      <c r="HQ13" s="19"/>
      <c r="HR13" s="19"/>
      <c r="HS13" s="19"/>
      <c r="HT13" s="19"/>
      <c r="HU13" s="19"/>
      <c r="HV13" s="19"/>
      <c r="HW13" s="19"/>
      <c r="HX13" s="19"/>
      <c r="HY13" s="19"/>
      <c r="HZ13" s="19"/>
      <c r="IA13" s="460"/>
    </row>
    <row r="14" spans="1:247" x14ac:dyDescent="0.2">
      <c r="A14" s="7" t="s">
        <v>178</v>
      </c>
      <c r="C14" s="1">
        <v>19100162</v>
      </c>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c r="GD14" s="18"/>
      <c r="GE14" s="18"/>
      <c r="GF14" s="18"/>
      <c r="GG14" s="18"/>
      <c r="GH14" s="18"/>
      <c r="GI14" s="18"/>
      <c r="GJ14" s="18"/>
      <c r="GK14" s="18"/>
      <c r="GL14" s="18"/>
      <c r="GM14" s="18"/>
      <c r="GN14" s="18"/>
      <c r="GO14" s="18"/>
      <c r="GP14" s="18"/>
      <c r="GQ14" s="18"/>
      <c r="GR14" s="18"/>
      <c r="GS14" s="18"/>
      <c r="GT14" s="18"/>
      <c r="GU14" s="18"/>
      <c r="GV14" s="18"/>
      <c r="GW14" s="18"/>
      <c r="GX14" s="18"/>
      <c r="GY14" s="18"/>
      <c r="GZ14" s="18"/>
      <c r="HA14" s="18"/>
      <c r="HB14" s="18"/>
      <c r="HC14" s="18"/>
      <c r="HD14" s="18"/>
      <c r="HE14" s="18"/>
      <c r="HF14" s="18"/>
      <c r="HG14" s="18"/>
      <c r="HH14" s="18"/>
      <c r="HI14" s="18"/>
      <c r="HJ14" s="18"/>
      <c r="HK14" s="18"/>
      <c r="HL14" s="18"/>
      <c r="HM14" s="18"/>
      <c r="HN14" s="459"/>
      <c r="HO14" s="19"/>
      <c r="HP14" s="19"/>
      <c r="HQ14" s="19"/>
      <c r="HR14" s="19"/>
      <c r="HS14" s="19"/>
      <c r="HT14" s="19"/>
      <c r="HU14" s="19"/>
      <c r="HV14" s="19"/>
      <c r="HW14" s="19"/>
      <c r="HX14" s="19"/>
      <c r="HY14" s="19"/>
      <c r="HZ14" s="19"/>
      <c r="IA14" s="460"/>
    </row>
    <row r="15" spans="1:247" x14ac:dyDescent="0.2">
      <c r="B15" s="1" t="s">
        <v>172</v>
      </c>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7">
        <v>-15314427.300000001</v>
      </c>
      <c r="AF15" s="15">
        <f t="shared" ref="AF15:AP15" si="51">ROUND(+AE21,2)</f>
        <v>-13917373.390000001</v>
      </c>
      <c r="AG15" s="15">
        <f t="shared" si="51"/>
        <v>-11900349.74</v>
      </c>
      <c r="AH15" s="15">
        <f t="shared" si="51"/>
        <v>-9701246.2400000002</v>
      </c>
      <c r="AI15" s="15">
        <f t="shared" si="51"/>
        <v>-7379747.9199999999</v>
      </c>
      <c r="AJ15" s="15">
        <f t="shared" si="51"/>
        <v>-5498944.75</v>
      </c>
      <c r="AK15" s="15">
        <f t="shared" si="51"/>
        <v>-3919497.08</v>
      </c>
      <c r="AL15" s="15">
        <f t="shared" si="51"/>
        <v>-2994508.02</v>
      </c>
      <c r="AM15" s="15">
        <f t="shared" si="51"/>
        <v>-2252766.73</v>
      </c>
      <c r="AN15" s="15">
        <f t="shared" si="51"/>
        <v>-1712695.28</v>
      </c>
      <c r="AO15" s="15">
        <f t="shared" si="51"/>
        <v>-1264501.17</v>
      </c>
      <c r="AP15" s="15">
        <f t="shared" si="51"/>
        <v>-762145.56</v>
      </c>
      <c r="AQ15" s="15">
        <f>AP21</f>
        <v>-131056.25000000012</v>
      </c>
      <c r="AR15" s="15">
        <f t="shared" ref="AR15:DC15" si="52">ROUND(+AQ21,2)</f>
        <v>3670147.32</v>
      </c>
      <c r="AS15" s="15">
        <f t="shared" si="52"/>
        <v>3247024.5</v>
      </c>
      <c r="AT15" s="15">
        <f t="shared" si="52"/>
        <v>2720497.82</v>
      </c>
      <c r="AU15" s="15">
        <f t="shared" si="52"/>
        <v>2139650.89</v>
      </c>
      <c r="AV15" s="15">
        <f t="shared" si="52"/>
        <v>1692715.91</v>
      </c>
      <c r="AW15" s="15">
        <f t="shared" si="52"/>
        <v>1346148.21</v>
      </c>
      <c r="AX15" s="15">
        <f t="shared" si="52"/>
        <v>1037100.4</v>
      </c>
      <c r="AY15" s="15">
        <f t="shared" si="52"/>
        <v>863920.46</v>
      </c>
      <c r="AZ15" s="16">
        <f t="shared" si="52"/>
        <v>713488.54</v>
      </c>
      <c r="BA15" s="16">
        <f t="shared" si="52"/>
        <v>593981.96</v>
      </c>
      <c r="BB15" s="16">
        <f t="shared" si="52"/>
        <v>466039.16</v>
      </c>
      <c r="BC15" s="16">
        <f t="shared" si="52"/>
        <v>308438.07</v>
      </c>
      <c r="BD15" s="16">
        <f t="shared" si="52"/>
        <v>22014015.850000001</v>
      </c>
      <c r="BE15" s="16">
        <f t="shared" si="52"/>
        <v>19127886.109999999</v>
      </c>
      <c r="BF15" s="16">
        <f t="shared" si="52"/>
        <v>15704256.42</v>
      </c>
      <c r="BG15" s="16">
        <f t="shared" si="52"/>
        <v>12618091.02</v>
      </c>
      <c r="BH15" s="16">
        <f t="shared" si="52"/>
        <v>9445082.9499999993</v>
      </c>
      <c r="BI15" s="16">
        <f t="shared" si="52"/>
        <v>6706256</v>
      </c>
      <c r="BJ15" s="16">
        <f t="shared" si="52"/>
        <v>4803629.63</v>
      </c>
      <c r="BK15" s="16">
        <f t="shared" si="52"/>
        <v>3554604.5</v>
      </c>
      <c r="BL15" s="16">
        <f t="shared" si="52"/>
        <v>2722505.39</v>
      </c>
      <c r="BM15" s="16">
        <f t="shared" si="52"/>
        <v>2030503.52</v>
      </c>
      <c r="BN15" s="16">
        <f t="shared" si="52"/>
        <v>1302452.04</v>
      </c>
      <c r="BO15" s="16">
        <f t="shared" si="52"/>
        <v>415863.67</v>
      </c>
      <c r="BP15" s="16">
        <f t="shared" si="52"/>
        <v>57669236.469999999</v>
      </c>
      <c r="BQ15" s="16">
        <f t="shared" si="52"/>
        <v>54285336.350000001</v>
      </c>
      <c r="BR15" s="16">
        <f t="shared" si="52"/>
        <v>50102151.609999999</v>
      </c>
      <c r="BS15" s="16">
        <f t="shared" si="52"/>
        <v>45248884.359999999</v>
      </c>
      <c r="BT15" s="16">
        <f t="shared" si="52"/>
        <v>41793480.939999998</v>
      </c>
      <c r="BU15" s="16">
        <f t="shared" si="52"/>
        <v>38755109.350000001</v>
      </c>
      <c r="BV15" s="16">
        <f t="shared" si="52"/>
        <v>36492563.990000002</v>
      </c>
      <c r="BW15" s="16">
        <f t="shared" si="52"/>
        <v>34988017.409999996</v>
      </c>
      <c r="BX15" s="16">
        <f t="shared" si="52"/>
        <v>33961079.020000003</v>
      </c>
      <c r="BY15" s="16">
        <f t="shared" si="52"/>
        <v>33254031.18</v>
      </c>
      <c r="BZ15" s="16">
        <f t="shared" si="52"/>
        <v>32479589.379999999</v>
      </c>
      <c r="CA15" s="16">
        <f t="shared" si="52"/>
        <v>31382517.949999999</v>
      </c>
      <c r="CB15" s="16">
        <f t="shared" si="52"/>
        <v>-68336026.430000007</v>
      </c>
      <c r="CC15" s="16">
        <f>ROUND(+CB21,2)</f>
        <v>-60474249.920000002</v>
      </c>
      <c r="CD15" s="16">
        <f>ROUND(+CC21,2)</f>
        <v>-49646398.670000002</v>
      </c>
      <c r="CE15" s="16">
        <f t="shared" si="52"/>
        <v>-37670198.310000002</v>
      </c>
      <c r="CF15" s="16">
        <f t="shared" si="52"/>
        <v>-28602921.079999998</v>
      </c>
      <c r="CG15" s="16">
        <f t="shared" si="52"/>
        <v>-19278287.100000001</v>
      </c>
      <c r="CH15" s="16">
        <f t="shared" si="52"/>
        <v>-11863760.960000001</v>
      </c>
      <c r="CI15" s="16">
        <f t="shared" si="52"/>
        <v>-7535510.6600000001</v>
      </c>
      <c r="CJ15" s="16">
        <f t="shared" si="52"/>
        <v>-3858423.68</v>
      </c>
      <c r="CK15" s="16">
        <f t="shared" si="52"/>
        <v>-1511392.07</v>
      </c>
      <c r="CL15" s="16">
        <f t="shared" si="52"/>
        <v>1339597.6000000001</v>
      </c>
      <c r="CM15" s="16">
        <f t="shared" si="52"/>
        <v>4165841.37</v>
      </c>
      <c r="CN15" s="16">
        <f t="shared" si="52"/>
        <v>-22271414.960000001</v>
      </c>
      <c r="CO15" s="16">
        <f t="shared" si="52"/>
        <v>-20059401.649999999</v>
      </c>
      <c r="CP15" s="16">
        <f t="shared" si="52"/>
        <v>-16063777.119999999</v>
      </c>
      <c r="CQ15" s="16">
        <f t="shared" si="52"/>
        <v>-12228258.4</v>
      </c>
      <c r="CR15" s="16">
        <f t="shared" si="52"/>
        <v>-9126129.3200000003</v>
      </c>
      <c r="CS15" s="16">
        <f t="shared" si="52"/>
        <v>-5899897.2699999996</v>
      </c>
      <c r="CT15" s="16">
        <f t="shared" si="52"/>
        <v>-3851318.87</v>
      </c>
      <c r="CU15" s="16">
        <f t="shared" si="52"/>
        <v>-2513361.48</v>
      </c>
      <c r="CV15" s="16">
        <f t="shared" si="52"/>
        <v>-1736239.32</v>
      </c>
      <c r="CW15" s="16">
        <f t="shared" si="52"/>
        <v>-1059952.3899999999</v>
      </c>
      <c r="CX15" s="16">
        <f t="shared" si="52"/>
        <v>-194546.38</v>
      </c>
      <c r="CY15" s="16">
        <f t="shared" si="52"/>
        <v>635594.31000000006</v>
      </c>
      <c r="CZ15" s="16">
        <f t="shared" si="52"/>
        <v>-66586398.020000003</v>
      </c>
      <c r="DA15" s="16">
        <f t="shared" si="52"/>
        <v>-59055671.210000001</v>
      </c>
      <c r="DB15" s="16">
        <f t="shared" si="52"/>
        <v>-47004051.659999996</v>
      </c>
      <c r="DC15" s="16">
        <f t="shared" si="52"/>
        <v>-38712135.869999997</v>
      </c>
      <c r="DD15" s="16">
        <f t="shared" ref="DD15:FC15" si="53">ROUND(+DC21,2)</f>
        <v>-31499096.870000001</v>
      </c>
      <c r="DE15" s="16">
        <f t="shared" si="53"/>
        <v>-24080094.579999998</v>
      </c>
      <c r="DF15" s="16">
        <f t="shared" si="53"/>
        <v>-18019326.859999999</v>
      </c>
      <c r="DG15" s="16">
        <f t="shared" si="53"/>
        <v>-13360256.189999999</v>
      </c>
      <c r="DH15" s="16">
        <f t="shared" si="53"/>
        <v>-12548477.58</v>
      </c>
      <c r="DI15" s="16">
        <f t="shared" si="53"/>
        <v>-10189996.6</v>
      </c>
      <c r="DJ15" s="16">
        <f t="shared" si="53"/>
        <v>-7579609.9299999997</v>
      </c>
      <c r="DK15" s="16">
        <f t="shared" si="53"/>
        <v>-4978564.2</v>
      </c>
      <c r="DL15" s="18">
        <f t="shared" si="53"/>
        <v>-89718.07</v>
      </c>
      <c r="DM15" s="18">
        <f t="shared" si="53"/>
        <v>-28827357.239999998</v>
      </c>
      <c r="DN15" s="18">
        <f t="shared" si="53"/>
        <v>-24461992.309999999</v>
      </c>
      <c r="DO15" s="18">
        <f t="shared" si="53"/>
        <v>-19903775.460000001</v>
      </c>
      <c r="DP15" s="18">
        <f t="shared" si="53"/>
        <v>-15451747.6</v>
      </c>
      <c r="DQ15" s="18">
        <f t="shared" si="53"/>
        <v>-11645965.35</v>
      </c>
      <c r="DR15" s="18">
        <f t="shared" si="53"/>
        <v>-8195968.0300000003</v>
      </c>
      <c r="DS15" s="18">
        <f t="shared" si="53"/>
        <v>-6091845.4400000004</v>
      </c>
      <c r="DT15" s="18">
        <f t="shared" si="53"/>
        <v>-4727770.76</v>
      </c>
      <c r="DU15" s="18">
        <f t="shared" si="53"/>
        <v>-3671830.92</v>
      </c>
      <c r="DV15" s="18">
        <f t="shared" si="53"/>
        <v>-2329072.2400000002</v>
      </c>
      <c r="DW15" s="18">
        <f t="shared" si="53"/>
        <v>-1272360.95</v>
      </c>
      <c r="DX15" s="18">
        <f t="shared" si="53"/>
        <v>1029659.25</v>
      </c>
      <c r="DY15" s="18">
        <f t="shared" si="53"/>
        <v>-19117397.16</v>
      </c>
      <c r="DZ15" s="18">
        <f t="shared" si="53"/>
        <v>-15798772.800000001</v>
      </c>
      <c r="EA15" s="18">
        <f t="shared" si="53"/>
        <v>-12350646.25</v>
      </c>
      <c r="EB15" s="18">
        <f t="shared" si="53"/>
        <v>-9576038.6799999997</v>
      </c>
      <c r="EC15" s="18">
        <f t="shared" si="53"/>
        <v>-6428358</v>
      </c>
      <c r="ED15" s="18">
        <f t="shared" si="53"/>
        <v>-4738859.66</v>
      </c>
      <c r="EE15" s="18">
        <f t="shared" si="53"/>
        <v>-3482441.97</v>
      </c>
      <c r="EF15" s="18">
        <f t="shared" si="53"/>
        <v>-2511246.86</v>
      </c>
      <c r="EG15" s="18">
        <f t="shared" si="53"/>
        <v>-1770561.06</v>
      </c>
      <c r="EH15" s="18">
        <f t="shared" si="53"/>
        <v>-1106852.45</v>
      </c>
      <c r="EI15" s="18">
        <f t="shared" si="53"/>
        <v>-341045.79</v>
      </c>
      <c r="EJ15" s="18">
        <f t="shared" si="53"/>
        <v>1210619.46</v>
      </c>
      <c r="EK15" s="18">
        <f t="shared" si="53"/>
        <v>-30952322.300000001</v>
      </c>
      <c r="EL15" s="18">
        <f t="shared" si="53"/>
        <v>-26070361.359999999</v>
      </c>
      <c r="EM15" s="18">
        <f t="shared" si="53"/>
        <v>-20361820.030000001</v>
      </c>
      <c r="EN15" s="18">
        <f t="shared" si="53"/>
        <v>-16290271.23</v>
      </c>
      <c r="EO15" s="18">
        <f t="shared" si="53"/>
        <v>-12593565.310000001</v>
      </c>
      <c r="EP15" s="18">
        <f t="shared" si="53"/>
        <v>-9887841.2699999996</v>
      </c>
      <c r="EQ15" s="18">
        <f t="shared" si="53"/>
        <v>-8084190.1299999999</v>
      </c>
      <c r="ER15" s="18">
        <f t="shared" si="53"/>
        <v>-6946874.6299999999</v>
      </c>
      <c r="ES15" s="18">
        <f t="shared" si="53"/>
        <v>-5912217.5800000001</v>
      </c>
      <c r="ET15" s="18">
        <f t="shared" si="53"/>
        <v>-5032591.66</v>
      </c>
      <c r="EU15" s="18">
        <f t="shared" si="53"/>
        <v>-3717025.97</v>
      </c>
      <c r="EV15" s="18">
        <f t="shared" si="53"/>
        <v>-917159.86</v>
      </c>
      <c r="EW15" s="18">
        <f t="shared" si="53"/>
        <v>-9649150.75</v>
      </c>
      <c r="EX15" s="18">
        <f t="shared" si="53"/>
        <v>-7837821.2699999996</v>
      </c>
      <c r="EY15" s="18">
        <f t="shared" si="53"/>
        <v>-6261873.75</v>
      </c>
      <c r="EZ15" s="18">
        <f t="shared" si="53"/>
        <v>-4676687.1500000004</v>
      </c>
      <c r="FA15" s="18">
        <f t="shared" si="53"/>
        <v>-3474362.19</v>
      </c>
      <c r="FB15" s="18">
        <f t="shared" si="53"/>
        <v>-2651687.33</v>
      </c>
      <c r="FC15" s="18">
        <f t="shared" si="53"/>
        <v>-2118710.5499999998</v>
      </c>
      <c r="FD15" s="18">
        <f>ROUND(+FC21,2)</f>
        <v>-1727920.3</v>
      </c>
      <c r="FE15" s="18">
        <f t="shared" ref="FE15:FP15" si="54">ROUND(+FD21,2)</f>
        <v>-1408528.29</v>
      </c>
      <c r="FF15" s="18">
        <f t="shared" si="54"/>
        <v>-1092737.01</v>
      </c>
      <c r="FG15" s="18">
        <f t="shared" si="54"/>
        <v>-741244.68</v>
      </c>
      <c r="FH15" s="18">
        <f t="shared" si="54"/>
        <v>-174283.41</v>
      </c>
      <c r="FI15" s="18">
        <f t="shared" si="54"/>
        <v>27108461.460000001</v>
      </c>
      <c r="FJ15" s="18">
        <f t="shared" si="54"/>
        <v>23459709.170000002</v>
      </c>
      <c r="FK15" s="18">
        <f t="shared" si="54"/>
        <v>19982562.670000002</v>
      </c>
      <c r="FL15" s="18">
        <f t="shared" si="54"/>
        <v>17316191.449999999</v>
      </c>
      <c r="FM15" s="18">
        <f t="shared" si="54"/>
        <v>14727861.380000001</v>
      </c>
      <c r="FN15" s="18">
        <f t="shared" si="54"/>
        <v>12523927.75</v>
      </c>
      <c r="FO15" s="18">
        <f t="shared" si="54"/>
        <v>11203994.52</v>
      </c>
      <c r="FP15" s="18">
        <f t="shared" si="54"/>
        <v>10330750.470000001</v>
      </c>
      <c r="FQ15" s="18">
        <f>ROUND(+FP21,2)</f>
        <v>9606195.3800000008</v>
      </c>
      <c r="FR15" s="18">
        <f t="shared" ref="FR15:GO15" si="55">ROUND(+FQ21,2)</f>
        <v>8842469</v>
      </c>
      <c r="FS15" s="18">
        <f t="shared" si="55"/>
        <v>7795804.6799999997</v>
      </c>
      <c r="FT15" s="18">
        <f t="shared" si="55"/>
        <v>6280465.0899999999</v>
      </c>
      <c r="FU15" s="18">
        <f t="shared" si="55"/>
        <v>-38373492.859999999</v>
      </c>
      <c r="FV15" s="18">
        <f t="shared" si="55"/>
        <v>-32511530.629999999</v>
      </c>
      <c r="FW15" s="18">
        <f t="shared" si="55"/>
        <v>-26941550.859999999</v>
      </c>
      <c r="FX15" s="18">
        <f t="shared" si="55"/>
        <v>-22636969.670000002</v>
      </c>
      <c r="FY15" s="18">
        <f t="shared" si="55"/>
        <v>-18451832.789999999</v>
      </c>
      <c r="FZ15" s="18">
        <f t="shared" si="55"/>
        <v>-16152699.619999999</v>
      </c>
      <c r="GA15" s="18">
        <f t="shared" si="55"/>
        <v>-14367480.49</v>
      </c>
      <c r="GB15" s="18">
        <f t="shared" si="55"/>
        <v>-12972705.98</v>
      </c>
      <c r="GC15" s="18">
        <f t="shared" si="55"/>
        <v>-11644787.529999999</v>
      </c>
      <c r="GD15" s="18">
        <f t="shared" si="55"/>
        <v>-10547809.779999999</v>
      </c>
      <c r="GE15" s="18">
        <f t="shared" si="55"/>
        <v>-9100784.6600000001</v>
      </c>
      <c r="GF15" s="18">
        <f t="shared" si="55"/>
        <v>-6546459.6399999997</v>
      </c>
      <c r="GG15" s="18">
        <f t="shared" si="55"/>
        <v>-32040817.41</v>
      </c>
      <c r="GH15" s="18">
        <f t="shared" si="55"/>
        <v>-26684345.039999999</v>
      </c>
      <c r="GI15" s="18">
        <f t="shared" si="55"/>
        <v>-20809235.190000001</v>
      </c>
      <c r="GJ15" s="18">
        <f t="shared" si="55"/>
        <v>-16163623.59</v>
      </c>
      <c r="GK15" s="18">
        <f t="shared" si="55"/>
        <v>-12047585.050000001</v>
      </c>
      <c r="GL15" s="18">
        <f t="shared" si="55"/>
        <v>-9133037.1799999997</v>
      </c>
      <c r="GM15" s="18">
        <f t="shared" si="55"/>
        <v>-7193661.3099999996</v>
      </c>
      <c r="GN15" s="18">
        <f t="shared" si="55"/>
        <v>-5960719.8700000001</v>
      </c>
      <c r="GO15" s="18">
        <f t="shared" si="55"/>
        <v>-4942293.47</v>
      </c>
      <c r="GP15" s="18">
        <f t="shared" ref="GP15" si="56">ROUND(+GO21,2)</f>
        <v>-4029352.27</v>
      </c>
      <c r="GQ15" s="18">
        <f t="shared" ref="GQ15" si="57">ROUND(+GP21,2)</f>
        <v>-2876614.27</v>
      </c>
      <c r="GR15" s="18">
        <f t="shared" ref="GR15" si="58">ROUND(+GQ21,2)</f>
        <v>-361177.02</v>
      </c>
      <c r="GS15" s="18">
        <f t="shared" ref="GS15" si="59">ROUND(+GR21,2)</f>
        <v>-13685705.619999999</v>
      </c>
      <c r="GT15" s="18">
        <f t="shared" ref="GT15" si="60">ROUND(+GS21,2)</f>
        <v>-11390293.1</v>
      </c>
      <c r="GU15" s="18">
        <f t="shared" ref="GU15" si="61">ROUND(+GT21,2)</f>
        <v>-9348139.9600000009</v>
      </c>
      <c r="GV15" s="18">
        <f t="shared" ref="GV15" si="62">ROUND(+GU21,2)</f>
        <v>-7289177.6299999999</v>
      </c>
      <c r="GW15" s="18">
        <f t="shared" ref="GW15" si="63">ROUND(+GV21,2)</f>
        <v>-5427031.8399999999</v>
      </c>
      <c r="GX15" s="18">
        <f t="shared" ref="GX15" si="64">ROUND(+GW21,2)</f>
        <v>-4160378.14</v>
      </c>
      <c r="GY15" s="18">
        <f t="shared" ref="GY15" si="65">ROUND(+GX21,2)</f>
        <v>-3494790.36</v>
      </c>
      <c r="GZ15" s="18">
        <f t="shared" ref="GZ15" si="66">ROUND(+GY21,2)</f>
        <v>-2843705.57</v>
      </c>
      <c r="HA15" s="18">
        <f t="shared" ref="HA15" si="67">ROUND(+GZ21,2)</f>
        <v>-2450841.19</v>
      </c>
      <c r="HB15" s="18">
        <f t="shared" ref="HB15" si="68">ROUND(+HA21,2)</f>
        <v>-1966768.26</v>
      </c>
      <c r="HC15" s="18">
        <f t="shared" ref="HC15" si="69">ROUND(+HB21,2)</f>
        <v>-1425655.79</v>
      </c>
      <c r="HD15" s="18">
        <f t="shared" ref="HD15" si="70">ROUND(+HC21,2)</f>
        <v>-307347.51</v>
      </c>
      <c r="HE15" s="18">
        <f t="shared" ref="HE15" si="71">ROUND(+HD21,2)</f>
        <v>-49675920.670000002</v>
      </c>
      <c r="HF15" s="18">
        <f t="shared" ref="HF15" si="72">ROUND(+HE21,2)</f>
        <v>-42461207.020000003</v>
      </c>
      <c r="HG15" s="18">
        <f t="shared" ref="HG15" si="73">ROUND(+HF21,2)</f>
        <v>-35513214.469999999</v>
      </c>
      <c r="HH15" s="18">
        <f t="shared" ref="HH15" si="74">ROUND(+HG21,2)</f>
        <v>-27251734.68</v>
      </c>
      <c r="HI15" s="18">
        <f t="shared" ref="HI15" si="75">ROUND(+HH21,2)</f>
        <v>-21048481.949999999</v>
      </c>
      <c r="HJ15" s="18">
        <f t="shared" ref="HJ15" si="76">ROUND(+HI21,2)</f>
        <v>-17090845.309999999</v>
      </c>
      <c r="HK15" s="18">
        <f t="shared" ref="HK15" si="77">ROUND(+HJ21,2)</f>
        <v>-14555660.48</v>
      </c>
      <c r="HL15" s="18">
        <f t="shared" ref="HL15" si="78">ROUND(+HK21,2)</f>
        <v>-12741404.619999999</v>
      </c>
      <c r="HM15" s="18">
        <f t="shared" ref="HM15" si="79">ROUND(+HL21,2)</f>
        <v>-11221656.380000001</v>
      </c>
      <c r="HN15" s="459"/>
      <c r="HO15" s="19"/>
      <c r="HP15" s="19"/>
      <c r="HQ15" s="19"/>
      <c r="HR15" s="19"/>
      <c r="HS15" s="19"/>
      <c r="HT15" s="19"/>
      <c r="HU15" s="19"/>
      <c r="HV15" s="19"/>
      <c r="HW15" s="19"/>
      <c r="HX15" s="19"/>
      <c r="HY15" s="19"/>
      <c r="HZ15" s="19"/>
      <c r="IA15" s="460"/>
    </row>
    <row r="16" spans="1:247" x14ac:dyDescent="0.2">
      <c r="B16" s="1" t="s">
        <v>173</v>
      </c>
      <c r="D16" s="20"/>
      <c r="E16" s="20"/>
      <c r="F16" s="20"/>
      <c r="G16" s="20"/>
      <c r="H16" s="20"/>
      <c r="I16" s="20"/>
      <c r="J16" s="20"/>
      <c r="K16" s="20"/>
      <c r="L16" s="20"/>
      <c r="M16" s="20"/>
      <c r="N16" s="20"/>
      <c r="O16" s="20"/>
      <c r="P16" s="20"/>
      <c r="Q16" s="20"/>
      <c r="R16" s="20"/>
      <c r="S16" s="20"/>
      <c r="T16" s="20"/>
      <c r="U16" s="20"/>
      <c r="V16" s="20"/>
      <c r="W16" s="20"/>
      <c r="X16" s="20"/>
      <c r="Y16" s="20"/>
      <c r="Z16" s="20"/>
      <c r="AA16" s="20"/>
      <c r="AB16" s="20"/>
      <c r="AC16" s="20"/>
      <c r="AD16" s="20"/>
      <c r="AE16" s="21">
        <f>297765.14</f>
        <v>297765.14</v>
      </c>
      <c r="AF16" s="20"/>
      <c r="AG16" s="20"/>
      <c r="AH16" s="20"/>
      <c r="AI16" s="20"/>
      <c r="AJ16" s="20"/>
      <c r="AK16" s="20"/>
      <c r="AL16" s="20"/>
      <c r="AM16" s="20"/>
      <c r="AN16" s="20"/>
      <c r="AO16" s="20"/>
      <c r="AP16" s="20"/>
      <c r="AQ16" s="21">
        <v>4069255.582945317</v>
      </c>
      <c r="AR16" s="20"/>
      <c r="AS16" s="20"/>
      <c r="AT16" s="20"/>
      <c r="AU16" s="20"/>
      <c r="AV16" s="20"/>
      <c r="AW16" s="20"/>
      <c r="AX16" s="20"/>
      <c r="AY16" s="20"/>
      <c r="AZ16" s="18"/>
      <c r="BA16" s="18"/>
      <c r="BB16" s="18"/>
      <c r="BC16" s="18">
        <f>-(BC73+BC93)</f>
        <v>23128545</v>
      </c>
      <c r="BD16" s="18"/>
      <c r="BE16" s="18"/>
      <c r="BF16" s="18"/>
      <c r="BG16" s="18"/>
      <c r="BH16" s="18"/>
      <c r="BI16" s="18"/>
      <c r="BJ16" s="18"/>
      <c r="BK16" s="18"/>
      <c r="BL16" s="18"/>
      <c r="BM16" s="18"/>
      <c r="BN16" s="22">
        <v>0</v>
      </c>
      <c r="BO16" s="22">
        <v>59320766</v>
      </c>
      <c r="BP16" s="18"/>
      <c r="BQ16" s="18"/>
      <c r="BR16" s="18"/>
      <c r="BS16" s="18"/>
      <c r="BT16" s="18"/>
      <c r="BU16" s="18"/>
      <c r="BV16" s="18"/>
      <c r="BW16" s="18"/>
      <c r="BX16" s="18"/>
      <c r="BY16" s="18"/>
      <c r="BZ16" s="18"/>
      <c r="CA16" s="25">
        <v>-105204644</v>
      </c>
      <c r="CB16" s="18"/>
      <c r="CC16" s="18"/>
      <c r="CD16" s="18"/>
      <c r="CE16" s="18"/>
      <c r="CF16" s="18"/>
      <c r="CG16" s="18"/>
      <c r="CH16" s="18"/>
      <c r="CI16" s="18"/>
      <c r="CJ16" s="18"/>
      <c r="CK16" s="18"/>
      <c r="CL16" s="18"/>
      <c r="CM16" s="18">
        <f>-(CM73+CM93)</f>
        <v>-28433193.648647759</v>
      </c>
      <c r="CN16" s="18"/>
      <c r="CO16" s="18"/>
      <c r="CP16" s="18"/>
      <c r="CQ16" s="18"/>
      <c r="CR16" s="18"/>
      <c r="CS16" s="18"/>
      <c r="CT16" s="18"/>
      <c r="CU16" s="18"/>
      <c r="CV16" s="18"/>
      <c r="CW16" s="18"/>
      <c r="CX16" s="18"/>
      <c r="CY16" s="22">
        <v>-71905137</v>
      </c>
      <c r="CZ16" s="18"/>
      <c r="DA16" s="18"/>
      <c r="DB16" s="18"/>
      <c r="DC16" s="18"/>
      <c r="DD16" s="18"/>
      <c r="DE16" s="18"/>
      <c r="DF16" s="18"/>
      <c r="DG16" s="22">
        <v>-2270966.9500000002</v>
      </c>
      <c r="DH16" s="22"/>
      <c r="DI16" s="22"/>
      <c r="DJ16" s="22"/>
      <c r="DK16" s="22"/>
      <c r="DL16" s="22">
        <v>-33089482</v>
      </c>
      <c r="DM16" s="22"/>
      <c r="DN16" s="22"/>
      <c r="DO16" s="22"/>
      <c r="DP16" s="22"/>
      <c r="DQ16" s="22"/>
      <c r="DR16" s="22"/>
      <c r="DS16" s="22"/>
      <c r="DT16" s="22"/>
      <c r="DU16" s="22"/>
      <c r="DV16" s="22"/>
      <c r="DW16" s="22"/>
      <c r="DX16" s="22">
        <v>-23082723</v>
      </c>
      <c r="DY16" s="22"/>
      <c r="DZ16" s="22"/>
      <c r="EA16" s="22"/>
      <c r="EB16" s="22"/>
      <c r="EC16" s="22"/>
      <c r="ED16" s="22"/>
      <c r="EE16" s="22"/>
      <c r="EF16" s="22"/>
      <c r="EG16" s="22"/>
      <c r="EH16" s="22"/>
      <c r="EI16" s="22"/>
      <c r="EJ16" s="22">
        <v>-35585750</v>
      </c>
      <c r="EK16" s="22"/>
      <c r="EL16" s="22"/>
      <c r="EM16" s="22"/>
      <c r="EN16" s="22"/>
      <c r="EO16" s="22"/>
      <c r="EP16" s="22"/>
      <c r="EQ16" s="22"/>
      <c r="ER16" s="22"/>
      <c r="ES16" s="22"/>
      <c r="ET16" s="22"/>
      <c r="EU16" s="22"/>
      <c r="EV16" s="36">
        <v>-10139956</v>
      </c>
      <c r="EW16" s="22"/>
      <c r="EX16" s="22"/>
      <c r="EY16" s="22"/>
      <c r="EZ16" s="22"/>
      <c r="FA16" s="22"/>
      <c r="FB16" s="22"/>
      <c r="FC16" s="22"/>
      <c r="FD16" s="22"/>
      <c r="FE16" s="22"/>
      <c r="FF16" s="22"/>
      <c r="FG16" s="22"/>
      <c r="FH16" s="22">
        <v>30171226</v>
      </c>
      <c r="FI16" s="22"/>
      <c r="FJ16" s="22"/>
      <c r="FK16" s="22"/>
      <c r="FL16" s="22"/>
      <c r="FM16" s="22"/>
      <c r="FN16" s="22"/>
      <c r="FO16" s="22"/>
      <c r="FP16" s="22"/>
      <c r="FQ16" s="22"/>
      <c r="FR16" s="22"/>
      <c r="FS16" s="22"/>
      <c r="FT16" s="22">
        <v>-48382271</v>
      </c>
      <c r="FU16" s="22"/>
      <c r="FV16" s="22"/>
      <c r="FW16" s="22"/>
      <c r="FX16" s="22"/>
      <c r="FY16" s="22"/>
      <c r="FZ16" s="22"/>
      <c r="GA16" s="22"/>
      <c r="GB16" s="22"/>
      <c r="GC16" s="22"/>
      <c r="GD16" s="22"/>
      <c r="GE16" s="22"/>
      <c r="GF16" s="22">
        <v>-28348194</v>
      </c>
      <c r="GG16" s="22"/>
      <c r="GH16" s="22"/>
      <c r="GI16" s="22"/>
      <c r="GJ16" s="22"/>
      <c r="GK16" s="22"/>
      <c r="GL16" s="22"/>
      <c r="GM16" s="22"/>
      <c r="GN16" s="22"/>
      <c r="GO16" s="22"/>
      <c r="GP16" s="37">
        <v>0</v>
      </c>
      <c r="GQ16" s="22">
        <v>0</v>
      </c>
      <c r="GR16" s="22">
        <v>-15241895</v>
      </c>
      <c r="GS16" s="22">
        <v>0</v>
      </c>
      <c r="GT16" s="22">
        <v>0</v>
      </c>
      <c r="GU16" s="22">
        <v>0</v>
      </c>
      <c r="GV16" s="22">
        <v>0</v>
      </c>
      <c r="GW16" s="24">
        <v>0</v>
      </c>
      <c r="GX16" s="22"/>
      <c r="GY16" s="22">
        <v>0</v>
      </c>
      <c r="GZ16" s="22">
        <v>0</v>
      </c>
      <c r="HA16" s="22"/>
      <c r="HB16" s="22"/>
      <c r="HC16" s="22"/>
      <c r="HD16" s="22">
        <v>-54166126</v>
      </c>
      <c r="HE16" s="22"/>
      <c r="HF16" s="22"/>
      <c r="HG16" s="22"/>
      <c r="HH16" s="22"/>
      <c r="HI16" s="22"/>
      <c r="HJ16" s="22"/>
      <c r="HK16" s="22"/>
      <c r="HL16" s="22"/>
      <c r="HM16" s="22"/>
      <c r="HN16" s="463"/>
      <c r="HO16" s="29"/>
      <c r="HP16" s="19"/>
      <c r="HQ16" s="29"/>
      <c r="HR16" s="29"/>
      <c r="HS16" s="29"/>
      <c r="HT16" s="29"/>
      <c r="HU16" s="29"/>
      <c r="HV16" s="19"/>
      <c r="HW16" s="29"/>
      <c r="HX16" s="29"/>
      <c r="HY16" s="29"/>
      <c r="HZ16" s="29"/>
      <c r="IA16" s="464"/>
    </row>
    <row r="17" spans="1:247" x14ac:dyDescent="0.2">
      <c r="B17" s="1" t="s">
        <v>174</v>
      </c>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1">
        <v>1121214.111845379</v>
      </c>
      <c r="AF17" s="21">
        <v>2057206.24</v>
      </c>
      <c r="AG17" s="21">
        <v>2234470.0499999998</v>
      </c>
      <c r="AH17" s="21">
        <v>2350211.9700000002</v>
      </c>
      <c r="AI17" s="21">
        <v>1886088.48</v>
      </c>
      <c r="AJ17" s="21">
        <v>1586014.79</v>
      </c>
      <c r="AK17" s="21">
        <v>996051</v>
      </c>
      <c r="AL17" s="21">
        <v>757567.75</v>
      </c>
      <c r="AM17" s="21">
        <v>550980.5</v>
      </c>
      <c r="AN17" s="21">
        <v>457612.24</v>
      </c>
      <c r="AO17" s="21">
        <v>509531.27</v>
      </c>
      <c r="AP17" s="21">
        <v>636435.89</v>
      </c>
      <c r="AQ17" s="21">
        <v>-261489.96</v>
      </c>
      <c r="AR17" s="21">
        <v>-443668.05</v>
      </c>
      <c r="AS17" s="21">
        <v>-537754.5</v>
      </c>
      <c r="AT17" s="21">
        <v>-591256.06999999995</v>
      </c>
      <c r="AU17" s="21">
        <v>-454580.52</v>
      </c>
      <c r="AV17" s="21">
        <v>-353387.93</v>
      </c>
      <c r="AW17" s="21">
        <v>-303405.05</v>
      </c>
      <c r="AX17" s="21">
        <v>-188774.96</v>
      </c>
      <c r="AY17" s="21">
        <v>-153149.94</v>
      </c>
      <c r="AZ17" s="22">
        <v>-122282.18</v>
      </c>
      <c r="BA17" s="22">
        <v>-128581.86</v>
      </c>
      <c r="BB17" s="22">
        <v>-159027.12</v>
      </c>
      <c r="BC17" s="22">
        <v>-1487651.18</v>
      </c>
      <c r="BD17" s="22">
        <v>-3000190.7</v>
      </c>
      <c r="BE17" s="22">
        <v>-3523364.33</v>
      </c>
      <c r="BF17" s="22">
        <v>-3174325.89</v>
      </c>
      <c r="BG17" s="22">
        <v>-3238056.4</v>
      </c>
      <c r="BH17" s="22">
        <v>-2792457.49</v>
      </c>
      <c r="BI17" s="22">
        <v>-1945360.75</v>
      </c>
      <c r="BJ17" s="22">
        <v>-1283779.79</v>
      </c>
      <c r="BK17" s="22">
        <v>-859637.08</v>
      </c>
      <c r="BL17" s="22">
        <v>-715113.71</v>
      </c>
      <c r="BM17" s="22">
        <v>-746337.15</v>
      </c>
      <c r="BN17" s="22">
        <v>-899668.31</v>
      </c>
      <c r="BO17" s="22">
        <v>-2294859.85</v>
      </c>
      <c r="BP17" s="22">
        <v>-3738940.83</v>
      </c>
      <c r="BQ17" s="22">
        <v>-4522760.53</v>
      </c>
      <c r="BR17" s="22">
        <v>-5163195.42</v>
      </c>
      <c r="BS17" s="22">
        <v>-3708778.96</v>
      </c>
      <c r="BT17" s="22">
        <v>-3292888.09</v>
      </c>
      <c r="BU17" s="22">
        <v>-2489538.16</v>
      </c>
      <c r="BV17" s="22">
        <v>-1724938.35</v>
      </c>
      <c r="BW17" s="22">
        <v>-1230240.6100000001</v>
      </c>
      <c r="BX17" s="22">
        <v>-910743.87</v>
      </c>
      <c r="BY17" s="25">
        <v>-978892.76</v>
      </c>
      <c r="BZ17" s="25">
        <v>-1286776.3700000001</v>
      </c>
      <c r="CA17" s="25">
        <v>5677668.5700000003</v>
      </c>
      <c r="CB17" s="22">
        <v>8642815.3800000008</v>
      </c>
      <c r="CC17" s="22">
        <v>11190566.92</v>
      </c>
      <c r="CD17" s="22">
        <v>12229455.02</v>
      </c>
      <c r="CE17" s="22">
        <v>9245170.5500000007</v>
      </c>
      <c r="CF17" s="22">
        <v>9430479</v>
      </c>
      <c r="CG17" s="22">
        <v>7454412.4100000001</v>
      </c>
      <c r="CH17" s="22">
        <v>4339208.43</v>
      </c>
      <c r="CI17" s="22">
        <v>3665963.3</v>
      </c>
      <c r="CJ17" s="22">
        <v>2316789.73</v>
      </c>
      <c r="CK17" s="22">
        <v>2810264.82</v>
      </c>
      <c r="CL17" s="22">
        <v>2773012.85</v>
      </c>
      <c r="CM17" s="22">
        <v>2049668.5</v>
      </c>
      <c r="CN17" s="22">
        <v>2256097.46</v>
      </c>
      <c r="CO17" s="22">
        <v>4053320.83</v>
      </c>
      <c r="CP17" s="22">
        <v>3869809.41</v>
      </c>
      <c r="CQ17" s="22">
        <v>3124697.77</v>
      </c>
      <c r="CR17" s="22">
        <v>3252195.15</v>
      </c>
      <c r="CS17" s="22">
        <v>2056662.75</v>
      </c>
      <c r="CT17" s="22">
        <v>1340614.54</v>
      </c>
      <c r="CU17" s="22">
        <v>775946.29</v>
      </c>
      <c r="CV17" s="22">
        <v>673586.9</v>
      </c>
      <c r="CW17" s="22">
        <v>857505.98</v>
      </c>
      <c r="CX17" s="22">
        <v>819025.45</v>
      </c>
      <c r="CY17" s="22">
        <v>4858801.5199999996</v>
      </c>
      <c r="CZ17" s="26">
        <v>7681438.7400000002</v>
      </c>
      <c r="DA17" s="22">
        <v>12175824.5</v>
      </c>
      <c r="DB17" s="27">
        <v>8388999.9399999995</v>
      </c>
      <c r="DC17" s="27">
        <v>7281538.54</v>
      </c>
      <c r="DD17" s="22">
        <v>7475264.5199999996</v>
      </c>
      <c r="DE17" s="22">
        <v>6097912.5700000003</v>
      </c>
      <c r="DF17" s="22">
        <v>4687366.1900000004</v>
      </c>
      <c r="DG17" s="22">
        <v>3100536.9</v>
      </c>
      <c r="DH17" s="22">
        <v>2371121.1</v>
      </c>
      <c r="DI17" s="22">
        <v>2621513.2799999998</v>
      </c>
      <c r="DJ17" s="22">
        <v>2605042.89</v>
      </c>
      <c r="DK17" s="22">
        <v>4882532.41</v>
      </c>
      <c r="DL17" s="22">
        <v>4426658.8600000003</v>
      </c>
      <c r="DM17" s="22">
        <v>4428358.95</v>
      </c>
      <c r="DN17" s="22">
        <v>4606396.66</v>
      </c>
      <c r="DO17" s="22">
        <v>4481239.12</v>
      </c>
      <c r="DP17" s="22">
        <v>3827577.19</v>
      </c>
      <c r="DQ17" s="22">
        <v>3462732.84</v>
      </c>
      <c r="DR17" s="22">
        <v>2112228.0299999998</v>
      </c>
      <c r="DS17" s="22">
        <v>1365722.77</v>
      </c>
      <c r="DT17" s="22">
        <v>1054120.58</v>
      </c>
      <c r="DU17" s="22">
        <v>1338797.3700000001</v>
      </c>
      <c r="DV17" s="22">
        <v>1046458.02</v>
      </c>
      <c r="DW17" s="22">
        <v>2285165.5499999998</v>
      </c>
      <c r="DX17" s="22">
        <v>2973995.45</v>
      </c>
      <c r="DY17" s="22">
        <v>3351876.07</v>
      </c>
      <c r="DZ17" s="22">
        <v>3473111.99</v>
      </c>
      <c r="EA17" s="23">
        <v>2787311.22</v>
      </c>
      <c r="EB17" s="22">
        <v>3152112.76</v>
      </c>
      <c r="EC17" s="22">
        <v>1686834.9</v>
      </c>
      <c r="ED17" s="22">
        <v>1248856.23</v>
      </c>
      <c r="EE17" s="22">
        <v>961147.75</v>
      </c>
      <c r="EF17" s="22">
        <v>711679.73</v>
      </c>
      <c r="EG17" s="23">
        <v>633426.36</v>
      </c>
      <c r="EH17" s="23">
        <v>723237.76</v>
      </c>
      <c r="EI17" s="23">
        <v>1532476.1</v>
      </c>
      <c r="EJ17" s="23">
        <v>3493790.49</v>
      </c>
      <c r="EK17" s="23">
        <v>4940992.66</v>
      </c>
      <c r="EL17" s="23">
        <v>5783249</v>
      </c>
      <c r="EM17" s="23">
        <v>4107792</v>
      </c>
      <c r="EN17" s="23">
        <v>3727191</v>
      </c>
      <c r="EO17" s="23">
        <v>2725406</v>
      </c>
      <c r="EP17" s="23">
        <v>1818140</v>
      </c>
      <c r="EQ17" s="23">
        <v>1148062</v>
      </c>
      <c r="ER17" s="23">
        <v>1042895</v>
      </c>
      <c r="ES17" s="23">
        <v>886122</v>
      </c>
      <c r="ET17" s="26">
        <v>1318047</v>
      </c>
      <c r="EU17" s="26">
        <v>2787507</v>
      </c>
      <c r="EV17" s="26">
        <v>1426942</v>
      </c>
      <c r="EW17" s="26">
        <v>1826054</v>
      </c>
      <c r="EX17" s="26">
        <v>1585995</v>
      </c>
      <c r="EY17" s="26">
        <v>1590629</v>
      </c>
      <c r="EZ17" s="26">
        <v>1203492</v>
      </c>
      <c r="FA17" s="26">
        <v>826698</v>
      </c>
      <c r="FB17" s="26">
        <v>530681</v>
      </c>
      <c r="FC17" s="26">
        <v>386972</v>
      </c>
      <c r="FD17" s="26">
        <v>314472</v>
      </c>
      <c r="FE17" s="23">
        <v>310010</v>
      </c>
      <c r="FF17" s="23">
        <v>345032</v>
      </c>
      <c r="FG17" s="23">
        <v>558995</v>
      </c>
      <c r="FH17" s="23">
        <v>-2969850</v>
      </c>
      <c r="FI17" s="23">
        <v>-3726848</v>
      </c>
      <c r="FJ17" s="23">
        <v>-3545230</v>
      </c>
      <c r="FK17" s="23">
        <v>-2720483</v>
      </c>
      <c r="FL17" s="23">
        <v>-2640488</v>
      </c>
      <c r="FM17" s="23">
        <v>-2248021</v>
      </c>
      <c r="FN17" s="23">
        <v>-1360535</v>
      </c>
      <c r="FO17" s="23">
        <v>-921238</v>
      </c>
      <c r="FP17" s="23">
        <v>-762106</v>
      </c>
      <c r="FQ17" s="23">
        <v>-796818</v>
      </c>
      <c r="FR17" s="23">
        <v>-1076194</v>
      </c>
      <c r="FS17" s="23">
        <v>-1542133</v>
      </c>
      <c r="FT17" s="23">
        <v>3828031</v>
      </c>
      <c r="FU17" s="23">
        <v>5951065</v>
      </c>
      <c r="FV17" s="23">
        <v>5619360</v>
      </c>
      <c r="FW17" s="23">
        <v>4363558</v>
      </c>
      <c r="FX17" s="23">
        <v>4232801</v>
      </c>
      <c r="FY17" s="23">
        <v>2339256</v>
      </c>
      <c r="FZ17" s="23">
        <v>1807705</v>
      </c>
      <c r="GA17" s="23">
        <v>1421338</v>
      </c>
      <c r="GB17" s="23">
        <v>1335919</v>
      </c>
      <c r="GC17" s="23">
        <v>1120173</v>
      </c>
      <c r="GD17" s="23">
        <v>1465768</v>
      </c>
      <c r="GE17" s="23">
        <v>2567474</v>
      </c>
      <c r="GF17" s="23">
        <v>2940264</v>
      </c>
      <c r="GG17" s="23">
        <v>5432846</v>
      </c>
      <c r="GH17" s="23">
        <v>5932245</v>
      </c>
      <c r="GI17" s="23">
        <v>4679314</v>
      </c>
      <c r="GJ17" s="23">
        <v>4146789</v>
      </c>
      <c r="GK17" s="23">
        <v>2935773</v>
      </c>
      <c r="GL17" s="23">
        <v>1953445</v>
      </c>
      <c r="GM17" s="23">
        <v>1241847</v>
      </c>
      <c r="GN17" s="23">
        <v>1022233</v>
      </c>
      <c r="GO17" s="23">
        <v>915682</v>
      </c>
      <c r="GP17" s="27">
        <v>1152043</v>
      </c>
      <c r="GQ17" s="23">
        <v>2507834</v>
      </c>
      <c r="GR17" s="23">
        <v>1953888</v>
      </c>
      <c r="GS17" s="23">
        <v>2324994</v>
      </c>
      <c r="GT17" s="23">
        <v>2065615</v>
      </c>
      <c r="GU17" s="23">
        <v>2073598</v>
      </c>
      <c r="GV17" s="23">
        <v>1871296</v>
      </c>
      <c r="GW17" s="26">
        <v>1270373</v>
      </c>
      <c r="GX17" s="23">
        <v>659543</v>
      </c>
      <c r="GY17" s="23">
        <v>606411</v>
      </c>
      <c r="GZ17" s="23">
        <v>388450</v>
      </c>
      <c r="HA17" s="23">
        <v>475368</v>
      </c>
      <c r="HB17" s="23">
        <v>533334</v>
      </c>
      <c r="HC17" s="23">
        <v>1106086</v>
      </c>
      <c r="HD17" s="23">
        <v>4994355</v>
      </c>
      <c r="HE17" s="23">
        <v>7391408</v>
      </c>
      <c r="HF17" s="23">
        <v>7100563</v>
      </c>
      <c r="HG17" s="23">
        <v>8369805</v>
      </c>
      <c r="HH17" s="23">
        <v>6289805</v>
      </c>
      <c r="HI17" s="23">
        <v>4021469</v>
      </c>
      <c r="HJ17" s="23">
        <v>2584222</v>
      </c>
      <c r="HK17" s="23">
        <v>1851684</v>
      </c>
      <c r="HL17" s="23">
        <v>1549734</v>
      </c>
      <c r="HM17" s="23">
        <v>1496286</v>
      </c>
      <c r="HN17" s="461"/>
      <c r="HO17" s="28"/>
      <c r="HP17" s="28"/>
      <c r="HQ17" s="28"/>
      <c r="HR17" s="28"/>
      <c r="HS17" s="28"/>
      <c r="HT17" s="28"/>
      <c r="HU17" s="28"/>
      <c r="HV17" s="28"/>
      <c r="HW17" s="28"/>
      <c r="HX17" s="28"/>
      <c r="HY17" s="28"/>
      <c r="HZ17" s="28"/>
      <c r="IA17" s="462"/>
    </row>
    <row r="18" spans="1:247" x14ac:dyDescent="0.2">
      <c r="B18" s="1" t="s">
        <v>175</v>
      </c>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20"/>
      <c r="AE18" s="21">
        <v>4406.75</v>
      </c>
      <c r="AF18" s="21">
        <v>2610.86</v>
      </c>
      <c r="AG18" s="21">
        <v>1292.44</v>
      </c>
      <c r="AH18" s="21">
        <v>0</v>
      </c>
      <c r="AI18" s="21">
        <v>14123.2</v>
      </c>
      <c r="AJ18" s="21">
        <v>8620.5400000000009</v>
      </c>
      <c r="AK18" s="21">
        <v>-60372.49</v>
      </c>
      <c r="AL18" s="21">
        <v>-7661.2</v>
      </c>
      <c r="AM18" s="21">
        <v>-5077.8100000000004</v>
      </c>
      <c r="AN18" s="21">
        <v>-5110.5200000000004</v>
      </c>
      <c r="AO18" s="21">
        <v>-4511</v>
      </c>
      <c r="AP18" s="21">
        <v>-4625.54</v>
      </c>
      <c r="AQ18" s="21">
        <v>-6318.8</v>
      </c>
      <c r="AR18" s="21">
        <v>12.78</v>
      </c>
      <c r="AS18" s="21">
        <v>-2.31</v>
      </c>
      <c r="AT18" s="21">
        <v>56.27</v>
      </c>
      <c r="AU18" s="21">
        <v>95.47</v>
      </c>
      <c r="AV18" s="21">
        <v>159.44</v>
      </c>
      <c r="AW18" s="21">
        <v>150.09</v>
      </c>
      <c r="AX18" s="21">
        <v>-871.45</v>
      </c>
      <c r="AY18" s="21">
        <v>-1273.44</v>
      </c>
      <c r="AZ18" s="22">
        <v>-1030.1199999999999</v>
      </c>
      <c r="BA18" s="22">
        <v>-2541.37</v>
      </c>
      <c r="BB18" s="22">
        <v>-966.3</v>
      </c>
      <c r="BC18" s="22">
        <v>-383.19</v>
      </c>
      <c r="BD18" s="22">
        <v>9217.17</v>
      </c>
      <c r="BE18" s="22">
        <v>8979</v>
      </c>
      <c r="BF18" s="22">
        <v>8529.01</v>
      </c>
      <c r="BG18" s="22">
        <v>8956.64</v>
      </c>
      <c r="BH18" s="22">
        <v>9613.85</v>
      </c>
      <c r="BI18" s="22">
        <v>10602.43</v>
      </c>
      <c r="BJ18" s="22">
        <v>11475.37</v>
      </c>
      <c r="BK18" s="22">
        <v>11172.25</v>
      </c>
      <c r="BL18" s="22">
        <v>10324.870000000001</v>
      </c>
      <c r="BM18" s="22">
        <v>10244.61</v>
      </c>
      <c r="BN18" s="22">
        <v>10430.14</v>
      </c>
      <c r="BO18" s="22">
        <v>10420.950000000001</v>
      </c>
      <c r="BP18" s="22">
        <v>-14529.98</v>
      </c>
      <c r="BQ18" s="22">
        <v>-12900.47</v>
      </c>
      <c r="BR18" s="22">
        <v>-11762.77</v>
      </c>
      <c r="BS18" s="22">
        <v>-10623.19</v>
      </c>
      <c r="BT18" s="22">
        <v>-12038.1</v>
      </c>
      <c r="BU18" s="22">
        <v>-11796.65</v>
      </c>
      <c r="BV18" s="22">
        <v>-11506.07</v>
      </c>
      <c r="BW18" s="22">
        <v>-11307.54</v>
      </c>
      <c r="BX18" s="22">
        <v>-10467.969999999999</v>
      </c>
      <c r="BY18" s="25">
        <v>-3024.99</v>
      </c>
      <c r="BZ18" s="25">
        <v>-3405.44</v>
      </c>
      <c r="CA18" s="25">
        <v>-4451.53</v>
      </c>
      <c r="CB18" s="22">
        <v>6466.51</v>
      </c>
      <c r="CC18" s="22">
        <v>35616.93</v>
      </c>
      <c r="CD18" s="22">
        <v>43647.33</v>
      </c>
      <c r="CE18" s="22">
        <v>36082.06</v>
      </c>
      <c r="CF18" s="22">
        <v>59059.49</v>
      </c>
      <c r="CG18" s="22">
        <v>53212.44</v>
      </c>
      <c r="CH18" s="22">
        <v>51255.1</v>
      </c>
      <c r="CI18" s="22">
        <v>49271.43</v>
      </c>
      <c r="CJ18" s="22">
        <v>47461.42</v>
      </c>
      <c r="CK18" s="22">
        <v>46087.27</v>
      </c>
      <c r="CL18" s="22">
        <v>46252.1</v>
      </c>
      <c r="CM18" s="22">
        <v>49732.24</v>
      </c>
      <c r="CN18" s="22">
        <v>47097.27</v>
      </c>
      <c r="CO18" s="22">
        <v>22468.61</v>
      </c>
      <c r="CP18" s="22">
        <v>22917.21</v>
      </c>
      <c r="CQ18" s="22">
        <v>17559.53</v>
      </c>
      <c r="CR18" s="22">
        <v>5574.89</v>
      </c>
      <c r="CS18" s="22">
        <v>7546.54</v>
      </c>
      <c r="CT18" s="22">
        <v>8619.8799999999992</v>
      </c>
      <c r="CU18" s="22">
        <v>9241.44</v>
      </c>
      <c r="CV18" s="22">
        <v>8692.83</v>
      </c>
      <c r="CW18" s="22">
        <v>11727.21</v>
      </c>
      <c r="CX18" s="22">
        <v>12585.59</v>
      </c>
      <c r="CY18" s="22">
        <v>15890.36</v>
      </c>
      <c r="CZ18" s="26">
        <v>17806.900000000001</v>
      </c>
      <c r="DA18" s="22">
        <v>21550.41</v>
      </c>
      <c r="DB18" s="27">
        <v>20736.46</v>
      </c>
      <c r="DC18" s="27">
        <v>19349.12</v>
      </c>
      <c r="DD18" s="22">
        <v>19577.63</v>
      </c>
      <c r="DE18" s="22">
        <v>18493.27</v>
      </c>
      <c r="DF18" s="22">
        <v>14201.74</v>
      </c>
      <c r="DG18" s="22">
        <v>13227.19</v>
      </c>
      <c r="DH18" s="22">
        <v>11794.42</v>
      </c>
      <c r="DI18" s="22">
        <v>6108.64</v>
      </c>
      <c r="DJ18" s="22">
        <v>5792.7</v>
      </c>
      <c r="DK18" s="22">
        <v>5667.56</v>
      </c>
      <c r="DL18" s="22">
        <v>743.88</v>
      </c>
      <c r="DM18" s="22">
        <v>2674.25</v>
      </c>
      <c r="DN18" s="22">
        <v>4984.6000000000004</v>
      </c>
      <c r="DO18" s="22">
        <v>8019.87</v>
      </c>
      <c r="DP18" s="22">
        <v>7424.41</v>
      </c>
      <c r="DQ18" s="22">
        <v>5973.15</v>
      </c>
      <c r="DR18" s="22">
        <v>3556.06</v>
      </c>
      <c r="DS18" s="22">
        <v>5131.83</v>
      </c>
      <c r="DT18" s="22">
        <v>5455.46</v>
      </c>
      <c r="DU18" s="22">
        <v>4243.71</v>
      </c>
      <c r="DV18" s="22">
        <v>7404.97</v>
      </c>
      <c r="DW18" s="22">
        <v>9081.1</v>
      </c>
      <c r="DX18" s="22">
        <v>8790.5300000000007</v>
      </c>
      <c r="DY18" s="22">
        <v>6512.53</v>
      </c>
      <c r="DZ18" s="22">
        <v>5327.01</v>
      </c>
      <c r="EA18" s="22">
        <v>7873.99</v>
      </c>
      <c r="EB18" s="22">
        <v>9065.42</v>
      </c>
      <c r="EC18" s="22">
        <v>9474.31</v>
      </c>
      <c r="ED18" s="22">
        <v>10508</v>
      </c>
      <c r="EE18" s="22">
        <v>9996.0499999999993</v>
      </c>
      <c r="EF18" s="22">
        <v>26584.59</v>
      </c>
      <c r="EG18" s="22">
        <v>25942.38</v>
      </c>
      <c r="EH18" s="22">
        <v>36491.230000000003</v>
      </c>
      <c r="EI18" s="22">
        <v>9596.0300000000007</v>
      </c>
      <c r="EJ18" s="22">
        <v>7942.84</v>
      </c>
      <c r="EK18" s="22">
        <v>10518.43</v>
      </c>
      <c r="EL18" s="22">
        <v>-20053.689999999999</v>
      </c>
      <c r="EM18" s="22">
        <v>1510.13</v>
      </c>
      <c r="EN18" s="22">
        <v>0</v>
      </c>
      <c r="EO18" s="22">
        <v>1438.5700000000002</v>
      </c>
      <c r="EP18" s="22">
        <v>1069.42</v>
      </c>
      <c r="EQ18" s="22">
        <v>479</v>
      </c>
      <c r="ER18" s="22">
        <v>303.18</v>
      </c>
      <c r="ES18" s="22">
        <f>-140.4-152.22-303.18</f>
        <v>-595.79999999999995</v>
      </c>
      <c r="ET18" s="26">
        <v>282.20999999999998</v>
      </c>
      <c r="EU18" s="26">
        <v>9283.07</v>
      </c>
      <c r="EV18" s="26">
        <v>-273.98</v>
      </c>
      <c r="EW18" s="26">
        <v>0</v>
      </c>
      <c r="EX18" s="26">
        <v>0</v>
      </c>
      <c r="EY18" s="26">
        <v>-135.66</v>
      </c>
      <c r="EZ18" s="26">
        <v>690.42</v>
      </c>
      <c r="FA18" s="26">
        <v>-4849.1400000000003</v>
      </c>
      <c r="FB18" s="26">
        <v>-419.05</v>
      </c>
      <c r="FC18" s="26">
        <v>0</v>
      </c>
      <c r="FD18" s="26">
        <v>0</v>
      </c>
      <c r="FE18" s="22">
        <v>0</v>
      </c>
      <c r="FF18" s="22">
        <v>0</v>
      </c>
      <c r="FG18" s="22">
        <v>0</v>
      </c>
      <c r="FH18" s="22">
        <v>-3373.32</v>
      </c>
      <c r="FI18" s="22">
        <v>0</v>
      </c>
      <c r="FJ18" s="22">
        <v>0</v>
      </c>
      <c r="FK18" s="22">
        <v>0</v>
      </c>
      <c r="FL18" s="22">
        <v>0</v>
      </c>
      <c r="FM18" s="22">
        <v>0</v>
      </c>
      <c r="FN18" s="22">
        <v>0</v>
      </c>
      <c r="FO18" s="22">
        <v>11639.08</v>
      </c>
      <c r="FP18" s="22">
        <v>2306</v>
      </c>
      <c r="FQ18" s="22">
        <v>0</v>
      </c>
      <c r="FR18" s="22">
        <v>0</v>
      </c>
      <c r="FS18" s="22">
        <v>0</v>
      </c>
      <c r="FT18" s="22">
        <v>0</v>
      </c>
      <c r="FU18" s="22">
        <v>0</v>
      </c>
      <c r="FV18" s="22">
        <v>23762.1</v>
      </c>
      <c r="FW18" s="22">
        <v>-2958.16</v>
      </c>
      <c r="FX18" s="22">
        <v>0</v>
      </c>
      <c r="FY18" s="22">
        <v>0</v>
      </c>
      <c r="FZ18" s="22">
        <v>12832.62</v>
      </c>
      <c r="GA18" s="22">
        <v>3117.06</v>
      </c>
      <c r="GB18" s="22">
        <v>18839.45</v>
      </c>
      <c r="GC18" s="22">
        <v>0</v>
      </c>
      <c r="GD18" s="22">
        <v>0</v>
      </c>
      <c r="GE18" s="22">
        <v>0</v>
      </c>
      <c r="GF18" s="22">
        <v>0</v>
      </c>
      <c r="GG18" s="22">
        <v>0</v>
      </c>
      <c r="GH18" s="22">
        <v>2271</v>
      </c>
      <c r="GI18" s="22">
        <v>6468.37</v>
      </c>
      <c r="GJ18" s="22">
        <v>0</v>
      </c>
      <c r="GK18" s="22">
        <v>-165.88</v>
      </c>
      <c r="GL18" s="22">
        <v>0</v>
      </c>
      <c r="GM18" s="22">
        <v>0</v>
      </c>
      <c r="GN18" s="22">
        <v>2177.39</v>
      </c>
      <c r="GO18" s="22">
        <v>-1.66</v>
      </c>
      <c r="GP18" s="27">
        <v>0</v>
      </c>
      <c r="GQ18" s="22">
        <v>0</v>
      </c>
      <c r="GR18" s="22">
        <v>1334.23</v>
      </c>
      <c r="GS18" s="22">
        <v>1711.43</v>
      </c>
      <c r="GT18" s="22">
        <v>246.25</v>
      </c>
      <c r="GU18" s="22">
        <v>355.54</v>
      </c>
      <c r="GV18" s="22">
        <v>0</v>
      </c>
      <c r="GW18" s="26">
        <v>0</v>
      </c>
      <c r="GX18" s="22">
        <v>6251.25</v>
      </c>
      <c r="GY18" s="22">
        <v>42497.4</v>
      </c>
      <c r="GZ18" s="22">
        <v>0</v>
      </c>
      <c r="HA18" s="22">
        <v>2547.81</v>
      </c>
      <c r="HB18" s="22">
        <v>-108.28</v>
      </c>
      <c r="HC18" s="22">
        <v>0</v>
      </c>
      <c r="HD18" s="22">
        <v>-704.29</v>
      </c>
      <c r="HE18" s="22">
        <v>-949.78</v>
      </c>
      <c r="HF18" s="22">
        <v>-843.29</v>
      </c>
      <c r="HG18" s="22">
        <v>-650.54</v>
      </c>
      <c r="HH18" s="22">
        <v>-923.45</v>
      </c>
      <c r="HI18" s="22">
        <v>1021.37</v>
      </c>
      <c r="HJ18" s="22">
        <v>2722.82</v>
      </c>
      <c r="HK18" s="22">
        <v>2997.93</v>
      </c>
      <c r="HL18" s="22">
        <v>4147.5600000000004</v>
      </c>
      <c r="HM18" s="22">
        <v>5733.75</v>
      </c>
      <c r="HN18" s="463"/>
      <c r="HO18" s="29"/>
      <c r="HP18" s="29"/>
      <c r="HQ18" s="29"/>
      <c r="HR18" s="29"/>
      <c r="HS18" s="29"/>
      <c r="HT18" s="29"/>
      <c r="HU18" s="29"/>
      <c r="HV18" s="29"/>
      <c r="HW18" s="29"/>
      <c r="HX18" s="29"/>
      <c r="HY18" s="29"/>
      <c r="HZ18" s="29"/>
      <c r="IA18" s="464"/>
    </row>
    <row r="19" spans="1:247" x14ac:dyDescent="0.2">
      <c r="B19" s="1" t="s">
        <v>111</v>
      </c>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1">
        <v>-26332.09</v>
      </c>
      <c r="AF19" s="21">
        <v>-42793.45</v>
      </c>
      <c r="AG19" s="21">
        <v>-36658.99</v>
      </c>
      <c r="AH19" s="21">
        <v>-28713.65</v>
      </c>
      <c r="AI19" s="21">
        <v>-19408.509999999998</v>
      </c>
      <c r="AJ19" s="21">
        <v>-15187.66</v>
      </c>
      <c r="AK19" s="21">
        <v>-10689.45</v>
      </c>
      <c r="AL19" s="21">
        <v>-8165.26</v>
      </c>
      <c r="AM19" s="21">
        <v>-5831.24</v>
      </c>
      <c r="AN19" s="21">
        <v>-4307.6099999999997</v>
      </c>
      <c r="AO19" s="21">
        <v>-2664.66</v>
      </c>
      <c r="AP19" s="21">
        <v>-721.04</v>
      </c>
      <c r="AQ19" s="21">
        <v>-243.25</v>
      </c>
      <c r="AR19" s="21">
        <v>20532.45</v>
      </c>
      <c r="AS19" s="21">
        <v>11230.13</v>
      </c>
      <c r="AT19" s="21">
        <v>10352.870000000001</v>
      </c>
      <c r="AU19" s="21">
        <v>7550.07</v>
      </c>
      <c r="AV19" s="21">
        <v>6660.79</v>
      </c>
      <c r="AW19" s="21">
        <v>-5792.85</v>
      </c>
      <c r="AX19" s="21">
        <v>16466.47</v>
      </c>
      <c r="AY19" s="21">
        <v>3991.46</v>
      </c>
      <c r="AZ19" s="22">
        <v>3805.72</v>
      </c>
      <c r="BA19" s="22">
        <v>3180.43</v>
      </c>
      <c r="BB19" s="22">
        <v>2392.33</v>
      </c>
      <c r="BC19" s="22">
        <v>65067.15</v>
      </c>
      <c r="BD19" s="22">
        <v>104843.79</v>
      </c>
      <c r="BE19" s="22">
        <v>90755.64</v>
      </c>
      <c r="BF19" s="22">
        <v>79631.48</v>
      </c>
      <c r="BG19" s="22">
        <v>56091.69</v>
      </c>
      <c r="BH19" s="22">
        <v>44016.69</v>
      </c>
      <c r="BI19" s="22">
        <v>32131.95</v>
      </c>
      <c r="BJ19" s="22">
        <v>23279.29</v>
      </c>
      <c r="BK19" s="30">
        <v>16365.72</v>
      </c>
      <c r="BL19" s="30">
        <v>12786.97</v>
      </c>
      <c r="BM19" s="30">
        <v>8041.06</v>
      </c>
      <c r="BN19" s="30">
        <v>2649.8</v>
      </c>
      <c r="BO19" s="30">
        <v>217045.7</v>
      </c>
      <c r="BP19" s="30">
        <v>369570.69</v>
      </c>
      <c r="BQ19" s="30">
        <v>352476.26</v>
      </c>
      <c r="BR19" s="30">
        <v>321690.52</v>
      </c>
      <c r="BS19" s="30">
        <v>263998.73</v>
      </c>
      <c r="BT19" s="30">
        <v>266554.59999999998</v>
      </c>
      <c r="BU19" s="30">
        <v>238789.45</v>
      </c>
      <c r="BV19" s="30">
        <v>231897.84</v>
      </c>
      <c r="BW19" s="30">
        <v>214609.76</v>
      </c>
      <c r="BX19" s="30">
        <v>214163.99999999642</v>
      </c>
      <c r="BY19" s="25">
        <v>207475.95</v>
      </c>
      <c r="BZ19" s="25">
        <v>193110.38</v>
      </c>
      <c r="CA19" s="25">
        <v>-187117.42</v>
      </c>
      <c r="CB19" s="30">
        <v>-787505.38</v>
      </c>
      <c r="CC19" s="22">
        <v>-398332.6</v>
      </c>
      <c r="CD19" s="30">
        <v>-296901.99</v>
      </c>
      <c r="CE19" s="30">
        <v>-213975.38</v>
      </c>
      <c r="CF19" s="30">
        <v>-164904.51</v>
      </c>
      <c r="CG19" s="30">
        <v>-93098.71</v>
      </c>
      <c r="CH19" s="30">
        <v>-62213.23</v>
      </c>
      <c r="CI19" s="30">
        <v>-38147.75</v>
      </c>
      <c r="CJ19" s="30">
        <v>-17219.54</v>
      </c>
      <c r="CK19" s="30">
        <v>-5362.42</v>
      </c>
      <c r="CL19" s="30">
        <v>6978.82</v>
      </c>
      <c r="CM19" s="30">
        <v>-103463.42</v>
      </c>
      <c r="CN19" s="30">
        <v>-91181.42</v>
      </c>
      <c r="CO19" s="30">
        <v>-80164.91</v>
      </c>
      <c r="CP19" s="30">
        <v>-57207.9</v>
      </c>
      <c r="CQ19" s="30">
        <v>-40128.22</v>
      </c>
      <c r="CR19" s="30">
        <v>-31537.99</v>
      </c>
      <c r="CS19" s="30">
        <v>-15630.89</v>
      </c>
      <c r="CT19" s="30">
        <v>-11277.03</v>
      </c>
      <c r="CU19" s="30">
        <v>-8065.57</v>
      </c>
      <c r="CV19" s="30">
        <v>-5993.45</v>
      </c>
      <c r="CW19" s="30">
        <v>-3827.18</v>
      </c>
      <c r="CX19" s="30">
        <v>-1470.35</v>
      </c>
      <c r="CY19" s="30">
        <v>-191547.21</v>
      </c>
      <c r="CZ19" s="26">
        <v>-168518.83</v>
      </c>
      <c r="DA19" s="30">
        <v>-145755.35999999999</v>
      </c>
      <c r="DB19" s="27">
        <v>-117820.61</v>
      </c>
      <c r="DC19" s="27">
        <v>-87848.66</v>
      </c>
      <c r="DD19" s="30">
        <v>-75839.86</v>
      </c>
      <c r="DE19" s="30">
        <v>-55638.12</v>
      </c>
      <c r="DF19" s="22">
        <v>-42497.26</v>
      </c>
      <c r="DG19" s="22">
        <v>-31018.53</v>
      </c>
      <c r="DH19" s="22">
        <v>-24434.54</v>
      </c>
      <c r="DI19" s="22">
        <v>-17235.25</v>
      </c>
      <c r="DJ19" s="22">
        <v>-9789.86</v>
      </c>
      <c r="DK19" s="22">
        <v>646.16</v>
      </c>
      <c r="DL19" s="22">
        <v>-75559.91</v>
      </c>
      <c r="DM19" s="22">
        <v>-65668.27</v>
      </c>
      <c r="DN19" s="22">
        <v>-53164.41</v>
      </c>
      <c r="DO19" s="22">
        <v>-37231.129999999997</v>
      </c>
      <c r="DP19" s="22">
        <v>-29219.35</v>
      </c>
      <c r="DQ19" s="22">
        <v>-18708.669999999998</v>
      </c>
      <c r="DR19" s="22">
        <v>-11661.5</v>
      </c>
      <c r="DS19" s="22">
        <v>-6779.92</v>
      </c>
      <c r="DT19" s="22">
        <v>-3636.2</v>
      </c>
      <c r="DU19" s="22">
        <v>-282.39999999999998</v>
      </c>
      <c r="DV19" s="22">
        <v>2848.3</v>
      </c>
      <c r="DW19" s="22">
        <v>7773.55</v>
      </c>
      <c r="DX19" s="22">
        <v>-47119.39</v>
      </c>
      <c r="DY19" s="22">
        <v>-39764.239999999998</v>
      </c>
      <c r="DZ19" s="22">
        <v>-30312.45</v>
      </c>
      <c r="EA19" s="22">
        <v>-20577.64</v>
      </c>
      <c r="EB19" s="22">
        <v>-13497.5</v>
      </c>
      <c r="EC19" s="22">
        <v>-6810.87</v>
      </c>
      <c r="ED19" s="22">
        <v>-2946.54</v>
      </c>
      <c r="EE19" s="22">
        <v>51.31</v>
      </c>
      <c r="EF19" s="22">
        <v>2421.48</v>
      </c>
      <c r="EG19" s="22">
        <v>4339.87</v>
      </c>
      <c r="EH19" s="22">
        <v>6077.67</v>
      </c>
      <c r="EI19" s="22">
        <v>9593.1200000000008</v>
      </c>
      <c r="EJ19" s="22">
        <v>-78925.09</v>
      </c>
      <c r="EK19" s="22">
        <v>-69550.149999999994</v>
      </c>
      <c r="EL19" s="22">
        <v>-54653.98</v>
      </c>
      <c r="EM19" s="22">
        <v>-37753.33</v>
      </c>
      <c r="EN19" s="22">
        <v>-30485.08</v>
      </c>
      <c r="EO19" s="22">
        <v>-21120.53</v>
      </c>
      <c r="EP19" s="22">
        <v>-15558.28</v>
      </c>
      <c r="EQ19" s="22">
        <v>-11225.5</v>
      </c>
      <c r="ER19" s="22">
        <v>-8541.1299999999992</v>
      </c>
      <c r="ES19" s="22">
        <v>-5900.28</v>
      </c>
      <c r="ET19" s="26">
        <v>-2763.52</v>
      </c>
      <c r="EU19" s="26">
        <v>3076.04</v>
      </c>
      <c r="EV19" s="26">
        <v>-18702.91</v>
      </c>
      <c r="EW19" s="26">
        <v>-14724.52</v>
      </c>
      <c r="EX19" s="26">
        <v>-10047.48</v>
      </c>
      <c r="EY19" s="26">
        <v>-5306.74</v>
      </c>
      <c r="EZ19" s="26">
        <v>-1857.46</v>
      </c>
      <c r="FA19" s="26">
        <v>826</v>
      </c>
      <c r="FB19" s="26">
        <v>2714.83</v>
      </c>
      <c r="FC19" s="26">
        <v>3818.25</v>
      </c>
      <c r="FD19" s="26">
        <v>4920.01</v>
      </c>
      <c r="FE19" s="22">
        <v>5781.28</v>
      </c>
      <c r="FF19" s="22">
        <v>6460.33</v>
      </c>
      <c r="FG19" s="22">
        <v>7966.27</v>
      </c>
      <c r="FH19" s="22">
        <v>84742.19</v>
      </c>
      <c r="FI19" s="22">
        <v>78095.710000000006</v>
      </c>
      <c r="FJ19" s="22">
        <v>68083.5</v>
      </c>
      <c r="FK19" s="22">
        <v>54111.78</v>
      </c>
      <c r="FL19" s="22">
        <v>52157.93</v>
      </c>
      <c r="FM19" s="22">
        <v>44087.37</v>
      </c>
      <c r="FN19" s="22">
        <v>40601.769999999997</v>
      </c>
      <c r="FO19" s="22">
        <v>36354.870000000003</v>
      </c>
      <c r="FP19" s="22">
        <v>35244.910000000003</v>
      </c>
      <c r="FQ19" s="22">
        <v>33091.620000000003</v>
      </c>
      <c r="FR19" s="22">
        <v>29529.68</v>
      </c>
      <c r="FS19" s="22">
        <v>26793.41</v>
      </c>
      <c r="FT19" s="22">
        <v>-99717.95</v>
      </c>
      <c r="FU19" s="22">
        <v>-89102.77</v>
      </c>
      <c r="FV19" s="22">
        <v>-73142.33</v>
      </c>
      <c r="FW19" s="22">
        <v>-56018.65</v>
      </c>
      <c r="FX19" s="22">
        <v>-47664.12</v>
      </c>
      <c r="FY19" s="22">
        <v>-40122.83</v>
      </c>
      <c r="FZ19" s="22">
        <v>-35318.49</v>
      </c>
      <c r="GA19" s="22">
        <v>-29680.55</v>
      </c>
      <c r="GB19" s="22">
        <v>-26840</v>
      </c>
      <c r="GC19" s="22">
        <v>-23195.25</v>
      </c>
      <c r="GD19" s="22">
        <v>-18742.88</v>
      </c>
      <c r="GE19" s="22">
        <v>-13148.98</v>
      </c>
      <c r="GF19" s="22">
        <v>-86427.77</v>
      </c>
      <c r="GG19" s="22">
        <v>-76373.63</v>
      </c>
      <c r="GH19" s="22">
        <v>-59406.15</v>
      </c>
      <c r="GI19" s="22">
        <v>-40170.769999999997</v>
      </c>
      <c r="GJ19" s="22">
        <v>-30750.46</v>
      </c>
      <c r="GK19" s="22">
        <v>-21059.25</v>
      </c>
      <c r="GL19" s="22">
        <v>-14069.13</v>
      </c>
      <c r="GM19" s="22">
        <v>-8905.56</v>
      </c>
      <c r="GN19" s="22">
        <v>-5983.99</v>
      </c>
      <c r="GO19" s="22">
        <v>-2739.14</v>
      </c>
      <c r="GP19" s="27">
        <v>695</v>
      </c>
      <c r="GQ19" s="22">
        <v>7603.25</v>
      </c>
      <c r="GR19" s="22">
        <v>-37855.83</v>
      </c>
      <c r="GS19" s="22">
        <v>-31292.91</v>
      </c>
      <c r="GT19" s="22">
        <v>-23708.11</v>
      </c>
      <c r="GU19" s="22">
        <v>-14991.21</v>
      </c>
      <c r="GV19" s="22">
        <v>-9150.2099999999991</v>
      </c>
      <c r="GW19" s="26">
        <v>-3719.3</v>
      </c>
      <c r="GX19" s="22">
        <v>-206.47</v>
      </c>
      <c r="GY19" s="22">
        <v>2176.39</v>
      </c>
      <c r="GZ19" s="22">
        <v>4414.38</v>
      </c>
      <c r="HA19" s="22">
        <v>6157.12</v>
      </c>
      <c r="HB19" s="22">
        <v>7886.75</v>
      </c>
      <c r="HC19" s="22">
        <f>-7886.75+7886.75+12222.28</f>
        <v>12222.28</v>
      </c>
      <c r="HD19" s="22">
        <v>-196097.87</v>
      </c>
      <c r="HE19" s="22">
        <v>-175744.57</v>
      </c>
      <c r="HF19" s="22">
        <v>-151727.16</v>
      </c>
      <c r="HG19" s="22">
        <v>-107674.67</v>
      </c>
      <c r="HH19" s="22">
        <v>-85628.82</v>
      </c>
      <c r="HI19" s="22">
        <v>-64853.73</v>
      </c>
      <c r="HJ19" s="22">
        <v>-51759.99</v>
      </c>
      <c r="HK19" s="22">
        <v>-40426.07</v>
      </c>
      <c r="HL19" s="22">
        <v>-34133.32</v>
      </c>
      <c r="HM19" s="22">
        <v>-27007.63</v>
      </c>
      <c r="HN19" s="465"/>
      <c r="HO19" s="31"/>
      <c r="HP19" s="31"/>
      <c r="HQ19" s="31"/>
      <c r="HR19" s="31"/>
      <c r="HS19" s="31"/>
      <c r="HT19" s="31"/>
      <c r="HU19" s="29"/>
      <c r="HV19" s="31"/>
      <c r="HW19" s="31"/>
      <c r="HX19" s="31"/>
      <c r="HY19" s="31"/>
      <c r="HZ19" s="31"/>
      <c r="IA19" s="466"/>
    </row>
    <row r="20" spans="1:247" x14ac:dyDescent="0.2">
      <c r="B20" s="1" t="s">
        <v>176</v>
      </c>
      <c r="D20" s="32">
        <f t="shared" ref="D20:AI20" si="80">SUM(D16:D19)</f>
        <v>0</v>
      </c>
      <c r="E20" s="32">
        <f t="shared" si="80"/>
        <v>0</v>
      </c>
      <c r="F20" s="32">
        <f t="shared" si="80"/>
        <v>0</v>
      </c>
      <c r="G20" s="32">
        <f t="shared" si="80"/>
        <v>0</v>
      </c>
      <c r="H20" s="32">
        <f t="shared" si="80"/>
        <v>0</v>
      </c>
      <c r="I20" s="32">
        <f t="shared" si="80"/>
        <v>0</v>
      </c>
      <c r="J20" s="32">
        <f t="shared" si="80"/>
        <v>0</v>
      </c>
      <c r="K20" s="32">
        <f t="shared" si="80"/>
        <v>0</v>
      </c>
      <c r="L20" s="32">
        <f t="shared" si="80"/>
        <v>0</v>
      </c>
      <c r="M20" s="32">
        <f t="shared" si="80"/>
        <v>0</v>
      </c>
      <c r="N20" s="32">
        <f t="shared" si="80"/>
        <v>0</v>
      </c>
      <c r="O20" s="32">
        <f t="shared" si="80"/>
        <v>0</v>
      </c>
      <c r="P20" s="32">
        <f t="shared" si="80"/>
        <v>0</v>
      </c>
      <c r="Q20" s="32">
        <f t="shared" si="80"/>
        <v>0</v>
      </c>
      <c r="R20" s="32">
        <f t="shared" si="80"/>
        <v>0</v>
      </c>
      <c r="S20" s="32">
        <f t="shared" si="80"/>
        <v>0</v>
      </c>
      <c r="T20" s="32">
        <f t="shared" si="80"/>
        <v>0</v>
      </c>
      <c r="U20" s="32">
        <f t="shared" si="80"/>
        <v>0</v>
      </c>
      <c r="V20" s="32">
        <f t="shared" si="80"/>
        <v>0</v>
      </c>
      <c r="W20" s="32">
        <f t="shared" si="80"/>
        <v>0</v>
      </c>
      <c r="X20" s="32">
        <f t="shared" si="80"/>
        <v>0</v>
      </c>
      <c r="Y20" s="32">
        <f t="shared" si="80"/>
        <v>0</v>
      </c>
      <c r="Z20" s="32">
        <f t="shared" si="80"/>
        <v>0</v>
      </c>
      <c r="AA20" s="32">
        <f t="shared" si="80"/>
        <v>0</v>
      </c>
      <c r="AB20" s="32">
        <f t="shared" si="80"/>
        <v>0</v>
      </c>
      <c r="AC20" s="32">
        <f t="shared" si="80"/>
        <v>0</v>
      </c>
      <c r="AD20" s="32">
        <f t="shared" si="80"/>
        <v>0</v>
      </c>
      <c r="AE20" s="32">
        <f>SUM(AE16:AE19)</f>
        <v>1397053.9118453788</v>
      </c>
      <c r="AF20" s="32">
        <f t="shared" si="80"/>
        <v>2017023.6500000001</v>
      </c>
      <c r="AG20" s="32">
        <f t="shared" si="80"/>
        <v>2199103.4999999995</v>
      </c>
      <c r="AH20" s="32">
        <f t="shared" si="80"/>
        <v>2321498.3200000003</v>
      </c>
      <c r="AI20" s="32">
        <f t="shared" si="80"/>
        <v>1880803.17</v>
      </c>
      <c r="AJ20" s="32">
        <f t="shared" ref="AJ20:CU20" si="81">SUM(AJ16:AJ19)</f>
        <v>1579447.6700000002</v>
      </c>
      <c r="AK20" s="32">
        <f t="shared" si="81"/>
        <v>924989.06</v>
      </c>
      <c r="AL20" s="32">
        <f t="shared" si="81"/>
        <v>741741.29</v>
      </c>
      <c r="AM20" s="32">
        <f t="shared" si="81"/>
        <v>540071.44999999995</v>
      </c>
      <c r="AN20" s="32">
        <f t="shared" si="81"/>
        <v>448194.11</v>
      </c>
      <c r="AO20" s="32">
        <f t="shared" si="81"/>
        <v>502355.61000000004</v>
      </c>
      <c r="AP20" s="32">
        <f t="shared" si="81"/>
        <v>631089.30999999994</v>
      </c>
      <c r="AQ20" s="32">
        <f t="shared" si="81"/>
        <v>3801203.5729453173</v>
      </c>
      <c r="AR20" s="32">
        <f t="shared" si="81"/>
        <v>-423122.81999999995</v>
      </c>
      <c r="AS20" s="32">
        <f t="shared" si="81"/>
        <v>-526526.68000000005</v>
      </c>
      <c r="AT20" s="32">
        <f t="shared" si="81"/>
        <v>-580846.92999999993</v>
      </c>
      <c r="AU20" s="32">
        <f t="shared" si="81"/>
        <v>-446934.98000000004</v>
      </c>
      <c r="AV20" s="32">
        <f t="shared" si="81"/>
        <v>-346567.7</v>
      </c>
      <c r="AW20" s="32">
        <f t="shared" si="81"/>
        <v>-309047.80999999994</v>
      </c>
      <c r="AX20" s="32">
        <f t="shared" si="81"/>
        <v>-173179.94</v>
      </c>
      <c r="AY20" s="32">
        <f t="shared" si="81"/>
        <v>-150431.92000000001</v>
      </c>
      <c r="AZ20" s="32">
        <f t="shared" si="81"/>
        <v>-119506.57999999999</v>
      </c>
      <c r="BA20" s="32">
        <f t="shared" si="81"/>
        <v>-127942.80000000002</v>
      </c>
      <c r="BB20" s="32">
        <f t="shared" si="81"/>
        <v>-157601.09</v>
      </c>
      <c r="BC20" s="32">
        <f t="shared" si="81"/>
        <v>21705577.779999997</v>
      </c>
      <c r="BD20" s="32">
        <f t="shared" si="81"/>
        <v>-2886129.74</v>
      </c>
      <c r="BE20" s="32">
        <f t="shared" si="81"/>
        <v>-3423629.69</v>
      </c>
      <c r="BF20" s="32">
        <f t="shared" si="81"/>
        <v>-3086165.4000000004</v>
      </c>
      <c r="BG20" s="32">
        <f t="shared" si="81"/>
        <v>-3173008.07</v>
      </c>
      <c r="BH20" s="32">
        <f t="shared" si="81"/>
        <v>-2738826.95</v>
      </c>
      <c r="BI20" s="32">
        <f t="shared" si="81"/>
        <v>-1902626.37</v>
      </c>
      <c r="BJ20" s="32">
        <f t="shared" si="81"/>
        <v>-1249025.1299999999</v>
      </c>
      <c r="BK20" s="32">
        <f t="shared" si="81"/>
        <v>-832099.11</v>
      </c>
      <c r="BL20" s="32">
        <f t="shared" si="81"/>
        <v>-692001.87</v>
      </c>
      <c r="BM20" s="32">
        <f t="shared" si="81"/>
        <v>-728051.48</v>
      </c>
      <c r="BN20" s="32">
        <f t="shared" si="81"/>
        <v>-886588.37</v>
      </c>
      <c r="BO20" s="32">
        <f t="shared" si="81"/>
        <v>57253372.800000004</v>
      </c>
      <c r="BP20" s="32">
        <f t="shared" si="81"/>
        <v>-3383900.12</v>
      </c>
      <c r="BQ20" s="32">
        <f t="shared" si="81"/>
        <v>-4183184.74</v>
      </c>
      <c r="BR20" s="32">
        <f t="shared" si="81"/>
        <v>-4853267.67</v>
      </c>
      <c r="BS20" s="32">
        <f t="shared" si="81"/>
        <v>-3455403.42</v>
      </c>
      <c r="BT20" s="32">
        <f t="shared" si="81"/>
        <v>-3038371.59</v>
      </c>
      <c r="BU20" s="32">
        <f t="shared" si="81"/>
        <v>-2262545.36</v>
      </c>
      <c r="BV20" s="32">
        <f t="shared" si="81"/>
        <v>-1504546.58</v>
      </c>
      <c r="BW20" s="32">
        <f t="shared" si="81"/>
        <v>-1026938.3900000001</v>
      </c>
      <c r="BX20" s="32">
        <f t="shared" si="81"/>
        <v>-707047.84000000358</v>
      </c>
      <c r="BY20" s="32">
        <f t="shared" si="81"/>
        <v>-774441.8</v>
      </c>
      <c r="BZ20" s="32">
        <f t="shared" si="81"/>
        <v>-1097071.4300000002</v>
      </c>
      <c r="CA20" s="32">
        <f t="shared" si="81"/>
        <v>-99718544.38000001</v>
      </c>
      <c r="CB20" s="32">
        <f t="shared" si="81"/>
        <v>7861776.5100000007</v>
      </c>
      <c r="CC20" s="32">
        <f t="shared" si="81"/>
        <v>10827851.25</v>
      </c>
      <c r="CD20" s="32">
        <f t="shared" si="81"/>
        <v>11976200.359999999</v>
      </c>
      <c r="CE20" s="32">
        <f t="shared" si="81"/>
        <v>9067277.2300000004</v>
      </c>
      <c r="CF20" s="32">
        <f t="shared" si="81"/>
        <v>9324633.9800000004</v>
      </c>
      <c r="CG20" s="32">
        <f t="shared" si="81"/>
        <v>7414526.1400000006</v>
      </c>
      <c r="CH20" s="32">
        <f t="shared" si="81"/>
        <v>4328250.2999999989</v>
      </c>
      <c r="CI20" s="32">
        <f t="shared" si="81"/>
        <v>3677086.98</v>
      </c>
      <c r="CJ20" s="32">
        <f t="shared" si="81"/>
        <v>2347031.61</v>
      </c>
      <c r="CK20" s="32">
        <f t="shared" si="81"/>
        <v>2850989.67</v>
      </c>
      <c r="CL20" s="32">
        <f t="shared" si="81"/>
        <v>2826243.77</v>
      </c>
      <c r="CM20" s="32">
        <f t="shared" si="81"/>
        <v>-26437256.328647763</v>
      </c>
      <c r="CN20" s="32">
        <f t="shared" si="81"/>
        <v>2212013.31</v>
      </c>
      <c r="CO20" s="32">
        <f t="shared" si="81"/>
        <v>3995624.53</v>
      </c>
      <c r="CP20" s="32">
        <f t="shared" si="81"/>
        <v>3835518.72</v>
      </c>
      <c r="CQ20" s="32">
        <f t="shared" si="81"/>
        <v>3102129.0799999996</v>
      </c>
      <c r="CR20" s="32">
        <f t="shared" si="81"/>
        <v>3226232.05</v>
      </c>
      <c r="CS20" s="32">
        <f t="shared" si="81"/>
        <v>2048578.4000000001</v>
      </c>
      <c r="CT20" s="32">
        <f t="shared" si="81"/>
        <v>1337957.3899999999</v>
      </c>
      <c r="CU20" s="32">
        <f t="shared" si="81"/>
        <v>777122.16</v>
      </c>
      <c r="CV20" s="32">
        <f t="shared" ref="CV20:DJ20" si="82">SUM(CV16:CV19)</f>
        <v>676286.28</v>
      </c>
      <c r="CW20" s="32">
        <f t="shared" si="82"/>
        <v>865406.00999999989</v>
      </c>
      <c r="CX20" s="32">
        <f t="shared" si="82"/>
        <v>830140.69</v>
      </c>
      <c r="CY20" s="32">
        <f t="shared" si="82"/>
        <v>-67221992.329999998</v>
      </c>
      <c r="CZ20" s="32">
        <f t="shared" si="82"/>
        <v>7530726.8100000005</v>
      </c>
      <c r="DA20" s="32">
        <f t="shared" si="82"/>
        <v>12051619.550000001</v>
      </c>
      <c r="DB20" s="32">
        <f t="shared" si="82"/>
        <v>8291915.79</v>
      </c>
      <c r="DC20" s="32">
        <f t="shared" si="82"/>
        <v>7213039</v>
      </c>
      <c r="DD20" s="32">
        <f t="shared" si="82"/>
        <v>7419002.2899999991</v>
      </c>
      <c r="DE20" s="32">
        <f t="shared" si="82"/>
        <v>6060767.7199999997</v>
      </c>
      <c r="DF20" s="32">
        <f t="shared" si="82"/>
        <v>4659070.6700000009</v>
      </c>
      <c r="DG20" s="32">
        <f t="shared" si="82"/>
        <v>811778.60999999964</v>
      </c>
      <c r="DH20" s="32">
        <f t="shared" si="82"/>
        <v>2358480.98</v>
      </c>
      <c r="DI20" s="32">
        <f t="shared" si="82"/>
        <v>2610386.67</v>
      </c>
      <c r="DJ20" s="32">
        <f t="shared" si="82"/>
        <v>2601045.7300000004</v>
      </c>
      <c r="DK20" s="32">
        <f>SUM(DK16:DK19)</f>
        <v>4888846.13</v>
      </c>
      <c r="DL20" s="33">
        <f>SUM(DL16:DL19)</f>
        <v>-28737639.170000002</v>
      </c>
      <c r="DM20" s="33">
        <f t="shared" ref="DM20:DV20" si="83">SUM(DM16:DM19)</f>
        <v>4365364.9300000006</v>
      </c>
      <c r="DN20" s="33">
        <f t="shared" si="83"/>
        <v>4558216.8499999996</v>
      </c>
      <c r="DO20" s="33">
        <f t="shared" si="83"/>
        <v>4452027.8600000003</v>
      </c>
      <c r="DP20" s="33">
        <f t="shared" si="83"/>
        <v>3805782.25</v>
      </c>
      <c r="DQ20" s="33">
        <f t="shared" si="83"/>
        <v>3449997.32</v>
      </c>
      <c r="DR20" s="33">
        <f t="shared" si="83"/>
        <v>2104122.59</v>
      </c>
      <c r="DS20" s="33">
        <f t="shared" si="83"/>
        <v>1364074.6800000002</v>
      </c>
      <c r="DT20" s="33">
        <f t="shared" si="83"/>
        <v>1055939.8400000001</v>
      </c>
      <c r="DU20" s="33">
        <f t="shared" si="83"/>
        <v>1342758.6800000002</v>
      </c>
      <c r="DV20" s="33">
        <f t="shared" si="83"/>
        <v>1056711.29</v>
      </c>
      <c r="DW20" s="33">
        <f>SUM(DW16:DW19)</f>
        <v>2302020.1999999997</v>
      </c>
      <c r="DX20" s="33">
        <f>SUM(DX16:DX19)</f>
        <v>-20147056.41</v>
      </c>
      <c r="DY20" s="33">
        <f>SUM(DY16:DY19)</f>
        <v>3318624.3599999994</v>
      </c>
      <c r="DZ20" s="33">
        <f>SUM(DZ16:DZ19)</f>
        <v>3448126.55</v>
      </c>
      <c r="EA20" s="33">
        <f>SUM(EA16:EA19)</f>
        <v>2774607.5700000003</v>
      </c>
      <c r="EB20" s="33">
        <f t="shared" ref="EB20:GO20" si="84">SUM(EB16:EB19)</f>
        <v>3147680.6799999997</v>
      </c>
      <c r="EC20" s="33">
        <f t="shared" si="84"/>
        <v>1689498.3399999999</v>
      </c>
      <c r="ED20" s="33">
        <f t="shared" si="84"/>
        <v>1256417.69</v>
      </c>
      <c r="EE20" s="33">
        <f t="shared" si="84"/>
        <v>971195.1100000001</v>
      </c>
      <c r="EF20" s="33">
        <f t="shared" si="84"/>
        <v>740685.79999999993</v>
      </c>
      <c r="EG20" s="33">
        <f t="shared" si="84"/>
        <v>663708.61</v>
      </c>
      <c r="EH20" s="33">
        <f t="shared" si="84"/>
        <v>765806.66</v>
      </c>
      <c r="EI20" s="33">
        <f t="shared" si="84"/>
        <v>1551665.2500000002</v>
      </c>
      <c r="EJ20" s="33">
        <f>SUM(EJ16:EJ19)</f>
        <v>-32162941.759999998</v>
      </c>
      <c r="EK20" s="33">
        <f t="shared" si="84"/>
        <v>4881960.9399999995</v>
      </c>
      <c r="EL20" s="33">
        <f t="shared" si="84"/>
        <v>5708541.3299999991</v>
      </c>
      <c r="EM20" s="33">
        <f t="shared" si="84"/>
        <v>4071548.8</v>
      </c>
      <c r="EN20" s="33">
        <f t="shared" si="84"/>
        <v>3696705.92</v>
      </c>
      <c r="EO20" s="33">
        <f t="shared" si="84"/>
        <v>2705724.04</v>
      </c>
      <c r="EP20" s="33">
        <f t="shared" si="84"/>
        <v>1803651.14</v>
      </c>
      <c r="EQ20" s="33">
        <f t="shared" si="84"/>
        <v>1137315.5</v>
      </c>
      <c r="ER20" s="33">
        <f t="shared" si="84"/>
        <v>1034657.05</v>
      </c>
      <c r="ES20" s="33">
        <f t="shared" si="84"/>
        <v>879625.91999999993</v>
      </c>
      <c r="ET20" s="33">
        <f t="shared" si="84"/>
        <v>1315565.69</v>
      </c>
      <c r="EU20" s="33">
        <f t="shared" si="84"/>
        <v>2799866.11</v>
      </c>
      <c r="EV20" s="33">
        <f>SUM(EV16:EV19)</f>
        <v>-8731990.8900000006</v>
      </c>
      <c r="EW20" s="33">
        <f t="shared" si="84"/>
        <v>1811329.48</v>
      </c>
      <c r="EX20" s="33">
        <f t="shared" si="84"/>
        <v>1575947.52</v>
      </c>
      <c r="EY20" s="33">
        <f t="shared" si="84"/>
        <v>1585186.6</v>
      </c>
      <c r="EZ20" s="33">
        <f t="shared" si="84"/>
        <v>1202324.96</v>
      </c>
      <c r="FA20" s="33">
        <f t="shared" si="84"/>
        <v>822674.86</v>
      </c>
      <c r="FB20" s="33">
        <f t="shared" si="84"/>
        <v>532976.77999999991</v>
      </c>
      <c r="FC20" s="33">
        <f t="shared" si="84"/>
        <v>390790.25</v>
      </c>
      <c r="FD20" s="33">
        <f t="shared" si="84"/>
        <v>319392.01</v>
      </c>
      <c r="FE20" s="33">
        <f t="shared" si="84"/>
        <v>315791.28000000003</v>
      </c>
      <c r="FF20" s="33">
        <f t="shared" si="84"/>
        <v>351492.33</v>
      </c>
      <c r="FG20" s="33">
        <f t="shared" si="84"/>
        <v>566961.27</v>
      </c>
      <c r="FH20" s="33">
        <f t="shared" si="84"/>
        <v>27282744.870000001</v>
      </c>
      <c r="FI20" s="33">
        <f t="shared" si="84"/>
        <v>-3648752.29</v>
      </c>
      <c r="FJ20" s="33">
        <f t="shared" si="84"/>
        <v>-3477146.5</v>
      </c>
      <c r="FK20" s="33">
        <f t="shared" si="84"/>
        <v>-2666371.2200000002</v>
      </c>
      <c r="FL20" s="33">
        <f t="shared" si="84"/>
        <v>-2588330.0699999998</v>
      </c>
      <c r="FM20" s="33">
        <f t="shared" si="84"/>
        <v>-2203933.63</v>
      </c>
      <c r="FN20" s="33">
        <f t="shared" si="84"/>
        <v>-1319933.23</v>
      </c>
      <c r="FO20" s="33">
        <f t="shared" si="84"/>
        <v>-873244.05</v>
      </c>
      <c r="FP20" s="33">
        <f t="shared" si="84"/>
        <v>-724555.09</v>
      </c>
      <c r="FQ20" s="33">
        <f t="shared" si="84"/>
        <v>-763726.38</v>
      </c>
      <c r="FR20" s="33">
        <f t="shared" si="84"/>
        <v>-1046664.32</v>
      </c>
      <c r="FS20" s="33">
        <f t="shared" si="84"/>
        <v>-1515339.59</v>
      </c>
      <c r="FT20" s="33">
        <f t="shared" si="84"/>
        <v>-44653957.950000003</v>
      </c>
      <c r="FU20" s="33">
        <f t="shared" si="84"/>
        <v>5861962.2300000004</v>
      </c>
      <c r="FV20" s="33">
        <f t="shared" si="84"/>
        <v>5569979.7699999996</v>
      </c>
      <c r="FW20" s="33">
        <f t="shared" si="84"/>
        <v>4304581.1899999995</v>
      </c>
      <c r="FX20" s="33">
        <f t="shared" si="84"/>
        <v>4185136.88</v>
      </c>
      <c r="FY20" s="33">
        <f t="shared" si="84"/>
        <v>2299133.17</v>
      </c>
      <c r="FZ20" s="33">
        <f t="shared" si="84"/>
        <v>1785219.1300000001</v>
      </c>
      <c r="GA20" s="33">
        <f t="shared" si="84"/>
        <v>1394774.51</v>
      </c>
      <c r="GB20" s="33">
        <f t="shared" si="84"/>
        <v>1327918.45</v>
      </c>
      <c r="GC20" s="33">
        <f t="shared" si="84"/>
        <v>1096977.75</v>
      </c>
      <c r="GD20" s="33">
        <f t="shared" si="84"/>
        <v>1447025.12</v>
      </c>
      <c r="GE20" s="33">
        <f t="shared" si="84"/>
        <v>2554325.02</v>
      </c>
      <c r="GF20" s="33">
        <f t="shared" si="84"/>
        <v>-25494357.77</v>
      </c>
      <c r="GG20" s="33">
        <f t="shared" si="84"/>
        <v>5356472.37</v>
      </c>
      <c r="GH20" s="33">
        <f t="shared" si="84"/>
        <v>5875109.8499999996</v>
      </c>
      <c r="GI20" s="33">
        <f t="shared" si="84"/>
        <v>4645611.6000000006</v>
      </c>
      <c r="GJ20" s="33">
        <f t="shared" si="84"/>
        <v>4116038.54</v>
      </c>
      <c r="GK20" s="33">
        <f t="shared" si="84"/>
        <v>2914547.87</v>
      </c>
      <c r="GL20" s="33">
        <f t="shared" si="84"/>
        <v>1939375.87</v>
      </c>
      <c r="GM20" s="33">
        <f t="shared" si="84"/>
        <v>1232941.44</v>
      </c>
      <c r="GN20" s="33">
        <f t="shared" si="84"/>
        <v>1018426.4</v>
      </c>
      <c r="GO20" s="33">
        <f t="shared" si="84"/>
        <v>912941.2</v>
      </c>
      <c r="GP20" s="33">
        <f t="shared" ref="GP20:HA20" si="85">SUM(GP16:GP19)</f>
        <v>1152738</v>
      </c>
      <c r="GQ20" s="33">
        <f t="shared" si="85"/>
        <v>2515437.25</v>
      </c>
      <c r="GR20" s="33">
        <f t="shared" si="85"/>
        <v>-13324528.6</v>
      </c>
      <c r="GS20" s="33">
        <f t="shared" si="85"/>
        <v>2295412.52</v>
      </c>
      <c r="GT20" s="33">
        <f t="shared" si="85"/>
        <v>2042153.14</v>
      </c>
      <c r="GU20" s="33">
        <f t="shared" si="85"/>
        <v>2058962.33</v>
      </c>
      <c r="GV20" s="33">
        <f t="shared" si="85"/>
        <v>1862145.79</v>
      </c>
      <c r="GW20" s="33">
        <f t="shared" si="85"/>
        <v>1266653.7</v>
      </c>
      <c r="GX20" s="33">
        <f t="shared" si="85"/>
        <v>665587.78</v>
      </c>
      <c r="GY20" s="33">
        <f t="shared" si="85"/>
        <v>651084.79</v>
      </c>
      <c r="GZ20" s="33">
        <f t="shared" si="85"/>
        <v>392864.38</v>
      </c>
      <c r="HA20" s="33">
        <f t="shared" si="85"/>
        <v>484072.93</v>
      </c>
      <c r="HB20" s="33">
        <f t="shared" ref="HB20:HM20" si="86">SUM(HB16:HB19)</f>
        <v>541112.47</v>
      </c>
      <c r="HC20" s="33">
        <f t="shared" si="86"/>
        <v>1118308.28</v>
      </c>
      <c r="HD20" s="33">
        <f t="shared" si="86"/>
        <v>-49368573.159999996</v>
      </c>
      <c r="HE20" s="33">
        <f t="shared" si="86"/>
        <v>7214713.6499999994</v>
      </c>
      <c r="HF20" s="33">
        <f t="shared" si="86"/>
        <v>6947992.5499999998</v>
      </c>
      <c r="HG20" s="33">
        <f t="shared" si="86"/>
        <v>8261479.79</v>
      </c>
      <c r="HH20" s="33">
        <f t="shared" si="86"/>
        <v>6203252.7299999995</v>
      </c>
      <c r="HI20" s="33">
        <f t="shared" si="86"/>
        <v>3957636.64</v>
      </c>
      <c r="HJ20" s="33">
        <f t="shared" si="86"/>
        <v>2535184.8299999996</v>
      </c>
      <c r="HK20" s="33">
        <f t="shared" si="86"/>
        <v>1814255.8599999999</v>
      </c>
      <c r="HL20" s="33">
        <f t="shared" si="86"/>
        <v>1519748.24</v>
      </c>
      <c r="HM20" s="33">
        <f t="shared" si="86"/>
        <v>1475012.12</v>
      </c>
      <c r="HN20" s="467"/>
      <c r="HO20" s="34"/>
      <c r="HP20" s="34"/>
      <c r="HQ20" s="34"/>
      <c r="HR20" s="34"/>
      <c r="HS20" s="34"/>
      <c r="HT20" s="34"/>
      <c r="HU20" s="34"/>
      <c r="HV20" s="34"/>
      <c r="HW20" s="34"/>
      <c r="HX20" s="34"/>
      <c r="HY20" s="34"/>
      <c r="HZ20" s="34"/>
      <c r="IA20" s="468"/>
    </row>
    <row r="21" spans="1:247" x14ac:dyDescent="0.2">
      <c r="B21" s="1" t="s">
        <v>177</v>
      </c>
      <c r="D21" s="15">
        <f t="shared" ref="D21:BO21" si="87">+D15+D20</f>
        <v>0</v>
      </c>
      <c r="E21" s="15">
        <f t="shared" si="87"/>
        <v>0</v>
      </c>
      <c r="F21" s="15">
        <f t="shared" si="87"/>
        <v>0</v>
      </c>
      <c r="G21" s="15">
        <f t="shared" si="87"/>
        <v>0</v>
      </c>
      <c r="H21" s="15">
        <f t="shared" si="87"/>
        <v>0</v>
      </c>
      <c r="I21" s="15">
        <f t="shared" si="87"/>
        <v>0</v>
      </c>
      <c r="J21" s="15">
        <f t="shared" si="87"/>
        <v>0</v>
      </c>
      <c r="K21" s="15">
        <f t="shared" si="87"/>
        <v>0</v>
      </c>
      <c r="L21" s="15">
        <f t="shared" si="87"/>
        <v>0</v>
      </c>
      <c r="M21" s="15">
        <f t="shared" si="87"/>
        <v>0</v>
      </c>
      <c r="N21" s="15">
        <f t="shared" si="87"/>
        <v>0</v>
      </c>
      <c r="O21" s="15">
        <f t="shared" si="87"/>
        <v>0</v>
      </c>
      <c r="P21" s="15">
        <f t="shared" si="87"/>
        <v>0</v>
      </c>
      <c r="Q21" s="15">
        <f t="shared" si="87"/>
        <v>0</v>
      </c>
      <c r="R21" s="15">
        <f t="shared" si="87"/>
        <v>0</v>
      </c>
      <c r="S21" s="15">
        <f t="shared" si="87"/>
        <v>0</v>
      </c>
      <c r="T21" s="15">
        <f t="shared" si="87"/>
        <v>0</v>
      </c>
      <c r="U21" s="15">
        <f t="shared" si="87"/>
        <v>0</v>
      </c>
      <c r="V21" s="15">
        <f t="shared" si="87"/>
        <v>0</v>
      </c>
      <c r="W21" s="15">
        <f t="shared" si="87"/>
        <v>0</v>
      </c>
      <c r="X21" s="15">
        <f t="shared" si="87"/>
        <v>0</v>
      </c>
      <c r="Y21" s="15">
        <f t="shared" si="87"/>
        <v>0</v>
      </c>
      <c r="Z21" s="15">
        <f t="shared" si="87"/>
        <v>0</v>
      </c>
      <c r="AA21" s="15">
        <f t="shared" si="87"/>
        <v>0</v>
      </c>
      <c r="AB21" s="15">
        <f t="shared" si="87"/>
        <v>0</v>
      </c>
      <c r="AC21" s="15">
        <f t="shared" si="87"/>
        <v>0</v>
      </c>
      <c r="AD21" s="15">
        <f t="shared" si="87"/>
        <v>0</v>
      </c>
      <c r="AE21" s="15">
        <f>+AE15+AE20</f>
        <v>-13917373.388154622</v>
      </c>
      <c r="AF21" s="15">
        <f t="shared" si="87"/>
        <v>-11900349.74</v>
      </c>
      <c r="AG21" s="15">
        <f t="shared" si="87"/>
        <v>-9701246.2400000002</v>
      </c>
      <c r="AH21" s="15">
        <f t="shared" si="87"/>
        <v>-7379747.9199999999</v>
      </c>
      <c r="AI21" s="15">
        <f t="shared" si="87"/>
        <v>-5498944.75</v>
      </c>
      <c r="AJ21" s="15">
        <f t="shared" si="87"/>
        <v>-3919497.08</v>
      </c>
      <c r="AK21" s="15">
        <f t="shared" si="87"/>
        <v>-2994508.02</v>
      </c>
      <c r="AL21" s="15">
        <f t="shared" si="87"/>
        <v>-2252766.73</v>
      </c>
      <c r="AM21" s="15">
        <f t="shared" si="87"/>
        <v>-1712695.28</v>
      </c>
      <c r="AN21" s="15">
        <f t="shared" si="87"/>
        <v>-1264501.17</v>
      </c>
      <c r="AO21" s="15">
        <f t="shared" si="87"/>
        <v>-762145.55999999982</v>
      </c>
      <c r="AP21" s="15">
        <f t="shared" si="87"/>
        <v>-131056.25000000012</v>
      </c>
      <c r="AQ21" s="15">
        <f t="shared" si="87"/>
        <v>3670147.3229453173</v>
      </c>
      <c r="AR21" s="15">
        <f t="shared" si="87"/>
        <v>3247024.5</v>
      </c>
      <c r="AS21" s="15">
        <f t="shared" si="87"/>
        <v>2720497.82</v>
      </c>
      <c r="AT21" s="15">
        <f t="shared" si="87"/>
        <v>2139650.8899999997</v>
      </c>
      <c r="AU21" s="15">
        <f t="shared" si="87"/>
        <v>1692715.9100000001</v>
      </c>
      <c r="AV21" s="15">
        <f t="shared" si="87"/>
        <v>1346148.21</v>
      </c>
      <c r="AW21" s="15">
        <f t="shared" si="87"/>
        <v>1037100.4</v>
      </c>
      <c r="AX21" s="15">
        <f t="shared" si="87"/>
        <v>863920.46</v>
      </c>
      <c r="AY21" s="15">
        <f t="shared" si="87"/>
        <v>713488.53999999992</v>
      </c>
      <c r="AZ21" s="16">
        <f t="shared" si="87"/>
        <v>593981.96000000008</v>
      </c>
      <c r="BA21" s="16">
        <f t="shared" si="87"/>
        <v>466039.15999999992</v>
      </c>
      <c r="BB21" s="16">
        <f t="shared" si="87"/>
        <v>308438.06999999995</v>
      </c>
      <c r="BC21" s="16">
        <f t="shared" si="87"/>
        <v>22014015.849999998</v>
      </c>
      <c r="BD21" s="16">
        <f t="shared" si="87"/>
        <v>19127886.109999999</v>
      </c>
      <c r="BE21" s="16">
        <f t="shared" si="87"/>
        <v>15704256.42</v>
      </c>
      <c r="BF21" s="16">
        <f t="shared" si="87"/>
        <v>12618091.02</v>
      </c>
      <c r="BG21" s="16">
        <f t="shared" si="87"/>
        <v>9445082.9499999993</v>
      </c>
      <c r="BH21" s="16">
        <f t="shared" si="87"/>
        <v>6706255.9999999991</v>
      </c>
      <c r="BI21" s="16">
        <f t="shared" si="87"/>
        <v>4803629.63</v>
      </c>
      <c r="BJ21" s="16">
        <f t="shared" si="87"/>
        <v>3554604.5</v>
      </c>
      <c r="BK21" s="16">
        <f t="shared" si="87"/>
        <v>2722505.39</v>
      </c>
      <c r="BL21" s="16">
        <f t="shared" si="87"/>
        <v>2030503.52</v>
      </c>
      <c r="BM21" s="16">
        <f t="shared" si="87"/>
        <v>1302452.04</v>
      </c>
      <c r="BN21" s="16">
        <f t="shared" si="87"/>
        <v>415863.67000000004</v>
      </c>
      <c r="BO21" s="16">
        <f t="shared" si="87"/>
        <v>57669236.470000006</v>
      </c>
      <c r="BP21" s="16">
        <f t="shared" ref="BP21:DV21" si="88">+BP15+BP20</f>
        <v>54285336.350000001</v>
      </c>
      <c r="BQ21" s="16">
        <f t="shared" si="88"/>
        <v>50102151.609999999</v>
      </c>
      <c r="BR21" s="16">
        <v>45248884.359999999</v>
      </c>
      <c r="BS21" s="16">
        <f t="shared" si="88"/>
        <v>41793480.939999998</v>
      </c>
      <c r="BT21" s="16">
        <f t="shared" si="88"/>
        <v>38755109.349999994</v>
      </c>
      <c r="BU21" s="16">
        <f t="shared" si="88"/>
        <v>36492563.990000002</v>
      </c>
      <c r="BV21" s="16">
        <f t="shared" si="88"/>
        <v>34988017.410000004</v>
      </c>
      <c r="BW21" s="16">
        <f t="shared" si="88"/>
        <v>33961079.019999996</v>
      </c>
      <c r="BX21" s="16">
        <f t="shared" si="88"/>
        <v>33254031.18</v>
      </c>
      <c r="BY21" s="16">
        <f t="shared" si="88"/>
        <v>32479589.379999999</v>
      </c>
      <c r="BZ21" s="16">
        <f t="shared" si="88"/>
        <v>31382517.949999999</v>
      </c>
      <c r="CA21" s="16">
        <f t="shared" si="88"/>
        <v>-68336026.430000007</v>
      </c>
      <c r="CB21" s="16">
        <f t="shared" si="88"/>
        <v>-60474249.920000009</v>
      </c>
      <c r="CC21" s="16">
        <f t="shared" si="88"/>
        <v>-49646398.670000002</v>
      </c>
      <c r="CD21" s="16">
        <f t="shared" si="88"/>
        <v>-37670198.310000002</v>
      </c>
      <c r="CE21" s="16">
        <f t="shared" si="88"/>
        <v>-28602921.080000002</v>
      </c>
      <c r="CF21" s="16">
        <f t="shared" si="88"/>
        <v>-19278287.099999998</v>
      </c>
      <c r="CG21" s="16">
        <f t="shared" si="88"/>
        <v>-11863760.960000001</v>
      </c>
      <c r="CH21" s="16">
        <f t="shared" si="88"/>
        <v>-7535510.660000002</v>
      </c>
      <c r="CI21" s="35">
        <f t="shared" si="88"/>
        <v>-3858423.68</v>
      </c>
      <c r="CJ21" s="16">
        <f t="shared" si="88"/>
        <v>-1511392.0700000003</v>
      </c>
      <c r="CK21" s="16">
        <f t="shared" si="88"/>
        <v>1339597.5999999999</v>
      </c>
      <c r="CL21" s="16">
        <f t="shared" si="88"/>
        <v>4165841.37</v>
      </c>
      <c r="CM21" s="16">
        <f t="shared" si="88"/>
        <v>-22271414.958647761</v>
      </c>
      <c r="CN21" s="16">
        <f t="shared" si="88"/>
        <v>-20059401.650000002</v>
      </c>
      <c r="CO21" s="16">
        <f t="shared" si="88"/>
        <v>-16063777.119999999</v>
      </c>
      <c r="CP21" s="16">
        <f t="shared" si="88"/>
        <v>-12228258.399999999</v>
      </c>
      <c r="CQ21" s="16">
        <f t="shared" si="88"/>
        <v>-9126129.3200000003</v>
      </c>
      <c r="CR21" s="16">
        <f t="shared" si="88"/>
        <v>-5899897.2700000005</v>
      </c>
      <c r="CS21" s="16">
        <f t="shared" si="88"/>
        <v>-3851318.8699999992</v>
      </c>
      <c r="CT21" s="16">
        <f t="shared" si="88"/>
        <v>-2513361.4800000004</v>
      </c>
      <c r="CU21" s="16">
        <f t="shared" si="88"/>
        <v>-1736239.3199999998</v>
      </c>
      <c r="CV21" s="16">
        <v>-1059952.3899999999</v>
      </c>
      <c r="CW21" s="16">
        <f t="shared" si="88"/>
        <v>-194546.38</v>
      </c>
      <c r="CX21" s="16">
        <f t="shared" si="88"/>
        <v>635594.30999999994</v>
      </c>
      <c r="CY21" s="16">
        <f t="shared" si="88"/>
        <v>-66586398.019999996</v>
      </c>
      <c r="CZ21" s="16">
        <f t="shared" si="88"/>
        <v>-59055671.210000001</v>
      </c>
      <c r="DA21" s="16">
        <f t="shared" si="88"/>
        <v>-47004051.659999996</v>
      </c>
      <c r="DB21" s="16">
        <f t="shared" si="88"/>
        <v>-38712135.869999997</v>
      </c>
      <c r="DC21" s="16">
        <f t="shared" si="88"/>
        <v>-31499096.869999997</v>
      </c>
      <c r="DD21" s="16">
        <f t="shared" si="88"/>
        <v>-24080094.580000002</v>
      </c>
      <c r="DE21" s="16">
        <f t="shared" si="88"/>
        <v>-18019326.859999999</v>
      </c>
      <c r="DF21" s="16">
        <f t="shared" si="88"/>
        <v>-13360256.189999998</v>
      </c>
      <c r="DG21" s="16">
        <f t="shared" si="88"/>
        <v>-12548477.58</v>
      </c>
      <c r="DH21" s="16">
        <f t="shared" si="88"/>
        <v>-10189996.6</v>
      </c>
      <c r="DI21" s="16">
        <f t="shared" si="88"/>
        <v>-7579609.9299999997</v>
      </c>
      <c r="DJ21" s="16">
        <f t="shared" si="88"/>
        <v>-4978564.1999999993</v>
      </c>
      <c r="DK21" s="16">
        <f t="shared" si="88"/>
        <v>-89718.070000000298</v>
      </c>
      <c r="DL21" s="18">
        <f>+DL15+DL20</f>
        <v>-28827357.240000002</v>
      </c>
      <c r="DM21" s="18">
        <f t="shared" si="88"/>
        <v>-24461992.309999999</v>
      </c>
      <c r="DN21" s="18">
        <f t="shared" si="88"/>
        <v>-19903775.460000001</v>
      </c>
      <c r="DO21" s="18">
        <f t="shared" si="88"/>
        <v>-15451747.600000001</v>
      </c>
      <c r="DP21" s="18">
        <f t="shared" si="88"/>
        <v>-11645965.35</v>
      </c>
      <c r="DQ21" s="18">
        <f t="shared" si="88"/>
        <v>-8195968.0299999993</v>
      </c>
      <c r="DR21" s="18">
        <f t="shared" si="88"/>
        <v>-6091845.4400000004</v>
      </c>
      <c r="DS21" s="18">
        <f t="shared" si="88"/>
        <v>-4727770.76</v>
      </c>
      <c r="DT21" s="18">
        <f t="shared" si="88"/>
        <v>-3671830.92</v>
      </c>
      <c r="DU21" s="18">
        <f t="shared" si="88"/>
        <v>-2329072.2399999998</v>
      </c>
      <c r="DV21" s="18">
        <f t="shared" si="88"/>
        <v>-1272360.9500000002</v>
      </c>
      <c r="DW21" s="18">
        <f>+DW15+DW20</f>
        <v>1029659.2499999998</v>
      </c>
      <c r="DX21" s="18">
        <f>+DX15+DX20</f>
        <v>-19117397.16</v>
      </c>
      <c r="DY21" s="18">
        <f>+DY15+DY20</f>
        <v>-15798772.800000001</v>
      </c>
      <c r="DZ21" s="18">
        <f>+DZ15+DZ20</f>
        <v>-12350646.25</v>
      </c>
      <c r="EA21" s="18">
        <f>+EA15+EA20</f>
        <v>-9576038.6799999997</v>
      </c>
      <c r="EB21" s="18">
        <f t="shared" ref="EB21:GO21" si="89">+EB15+EB20</f>
        <v>-6428358</v>
      </c>
      <c r="EC21" s="18">
        <f t="shared" si="89"/>
        <v>-4738859.66</v>
      </c>
      <c r="ED21" s="18">
        <f t="shared" si="89"/>
        <v>-3482441.97</v>
      </c>
      <c r="EE21" s="18">
        <f t="shared" si="89"/>
        <v>-2511246.8600000003</v>
      </c>
      <c r="EF21" s="18">
        <f t="shared" si="89"/>
        <v>-1770561.06</v>
      </c>
      <c r="EG21" s="18">
        <f t="shared" si="89"/>
        <v>-1106852.4500000002</v>
      </c>
      <c r="EH21" s="18">
        <f t="shared" si="89"/>
        <v>-341045.78999999992</v>
      </c>
      <c r="EI21" s="18">
        <f t="shared" si="89"/>
        <v>1210619.4600000002</v>
      </c>
      <c r="EJ21" s="18">
        <f t="shared" si="89"/>
        <v>-30952322.299999997</v>
      </c>
      <c r="EK21" s="18">
        <f t="shared" si="89"/>
        <v>-26070361.359999999</v>
      </c>
      <c r="EL21" s="18">
        <f t="shared" si="89"/>
        <v>-20361820.030000001</v>
      </c>
      <c r="EM21" s="18">
        <f t="shared" si="89"/>
        <v>-16290271.23</v>
      </c>
      <c r="EN21" s="18">
        <f t="shared" si="89"/>
        <v>-12593565.310000001</v>
      </c>
      <c r="EO21" s="18">
        <f t="shared" si="89"/>
        <v>-9887841.2699999996</v>
      </c>
      <c r="EP21" s="18">
        <f t="shared" si="89"/>
        <v>-8084190.1299999999</v>
      </c>
      <c r="EQ21" s="18">
        <f t="shared" si="89"/>
        <v>-6946874.6299999999</v>
      </c>
      <c r="ER21" s="18">
        <f t="shared" si="89"/>
        <v>-5912217.5800000001</v>
      </c>
      <c r="ES21" s="18">
        <f t="shared" si="89"/>
        <v>-5032591.66</v>
      </c>
      <c r="ET21" s="18">
        <f t="shared" si="89"/>
        <v>-3717025.97</v>
      </c>
      <c r="EU21" s="18">
        <f t="shared" si="89"/>
        <v>-917159.86000000034</v>
      </c>
      <c r="EV21" s="18">
        <f>+EV15+EV20</f>
        <v>-9649150.75</v>
      </c>
      <c r="EW21" s="18">
        <f t="shared" si="89"/>
        <v>-7837821.2699999996</v>
      </c>
      <c r="EX21" s="18">
        <f t="shared" si="89"/>
        <v>-6261873.75</v>
      </c>
      <c r="EY21" s="18">
        <f t="shared" si="89"/>
        <v>-4676687.1500000004</v>
      </c>
      <c r="EZ21" s="18">
        <f t="shared" si="89"/>
        <v>-3474362.1900000004</v>
      </c>
      <c r="FA21" s="18">
        <f t="shared" si="89"/>
        <v>-2651687.33</v>
      </c>
      <c r="FB21" s="18">
        <f t="shared" si="89"/>
        <v>-2118710.5500000003</v>
      </c>
      <c r="FC21" s="18">
        <f t="shared" si="89"/>
        <v>-1727920.2999999998</v>
      </c>
      <c r="FD21" s="18">
        <f t="shared" si="89"/>
        <v>-1408528.29</v>
      </c>
      <c r="FE21" s="18">
        <f t="shared" si="89"/>
        <v>-1092737.01</v>
      </c>
      <c r="FF21" s="18">
        <f t="shared" si="89"/>
        <v>-741244.67999999993</v>
      </c>
      <c r="FG21" s="18">
        <f t="shared" si="89"/>
        <v>-174283.41000000003</v>
      </c>
      <c r="FH21" s="18">
        <f t="shared" si="89"/>
        <v>27108461.460000001</v>
      </c>
      <c r="FI21" s="18">
        <f t="shared" si="89"/>
        <v>23459709.170000002</v>
      </c>
      <c r="FJ21" s="18">
        <f t="shared" si="89"/>
        <v>19982562.670000002</v>
      </c>
      <c r="FK21" s="18">
        <f t="shared" si="89"/>
        <v>17316191.450000003</v>
      </c>
      <c r="FL21" s="18">
        <f t="shared" si="89"/>
        <v>14727861.379999999</v>
      </c>
      <c r="FM21" s="18">
        <f t="shared" si="89"/>
        <v>12523927.75</v>
      </c>
      <c r="FN21" s="18">
        <f t="shared" si="89"/>
        <v>11203994.52</v>
      </c>
      <c r="FO21" s="18">
        <f t="shared" si="89"/>
        <v>10330750.469999999</v>
      </c>
      <c r="FP21" s="18">
        <f t="shared" si="89"/>
        <v>9606195.3800000008</v>
      </c>
      <c r="FQ21" s="18">
        <f t="shared" si="89"/>
        <v>8842469</v>
      </c>
      <c r="FR21" s="18">
        <f t="shared" si="89"/>
        <v>7795804.6799999997</v>
      </c>
      <c r="FS21" s="18">
        <f t="shared" si="89"/>
        <v>6280465.0899999999</v>
      </c>
      <c r="FT21" s="18">
        <f t="shared" si="89"/>
        <v>-38373492.859999999</v>
      </c>
      <c r="FU21" s="18">
        <f t="shared" si="89"/>
        <v>-32511530.629999999</v>
      </c>
      <c r="FV21" s="18">
        <f t="shared" si="89"/>
        <v>-26941550.859999999</v>
      </c>
      <c r="FW21" s="18">
        <f t="shared" si="89"/>
        <v>-22636969.670000002</v>
      </c>
      <c r="FX21" s="18">
        <f t="shared" si="89"/>
        <v>-18451832.790000003</v>
      </c>
      <c r="FY21" s="18">
        <f t="shared" si="89"/>
        <v>-16152699.619999999</v>
      </c>
      <c r="FZ21" s="18">
        <f t="shared" si="89"/>
        <v>-14367480.489999998</v>
      </c>
      <c r="GA21" s="18">
        <f t="shared" si="89"/>
        <v>-12972705.98</v>
      </c>
      <c r="GB21" s="18">
        <f t="shared" si="89"/>
        <v>-11644787.530000001</v>
      </c>
      <c r="GC21" s="18">
        <f t="shared" si="89"/>
        <v>-10547809.779999999</v>
      </c>
      <c r="GD21" s="18">
        <f t="shared" si="89"/>
        <v>-9100784.6600000001</v>
      </c>
      <c r="GE21" s="18">
        <f t="shared" si="89"/>
        <v>-6546459.6400000006</v>
      </c>
      <c r="GF21" s="18">
        <f t="shared" si="89"/>
        <v>-32040817.41</v>
      </c>
      <c r="GG21" s="18">
        <f t="shared" si="89"/>
        <v>-26684345.039999999</v>
      </c>
      <c r="GH21" s="18">
        <f t="shared" si="89"/>
        <v>-20809235.189999998</v>
      </c>
      <c r="GI21" s="18">
        <f t="shared" si="89"/>
        <v>-16163623.59</v>
      </c>
      <c r="GJ21" s="18">
        <f t="shared" si="89"/>
        <v>-12047585.050000001</v>
      </c>
      <c r="GK21" s="18">
        <f t="shared" si="89"/>
        <v>-9133037.1799999997</v>
      </c>
      <c r="GL21" s="18">
        <f t="shared" si="89"/>
        <v>-7193661.3099999996</v>
      </c>
      <c r="GM21" s="18">
        <f t="shared" si="89"/>
        <v>-5960719.8699999992</v>
      </c>
      <c r="GN21" s="18">
        <f t="shared" si="89"/>
        <v>-4942293.47</v>
      </c>
      <c r="GO21" s="18">
        <f t="shared" si="89"/>
        <v>-4029352.2699999996</v>
      </c>
      <c r="GP21" s="18">
        <f t="shared" ref="GP21:HA21" si="90">+GP15+GP20</f>
        <v>-2876614.27</v>
      </c>
      <c r="GQ21" s="18">
        <f t="shared" si="90"/>
        <v>-361177.02</v>
      </c>
      <c r="GR21" s="18">
        <f t="shared" si="90"/>
        <v>-13685705.619999999</v>
      </c>
      <c r="GS21" s="18">
        <f t="shared" si="90"/>
        <v>-11390293.1</v>
      </c>
      <c r="GT21" s="18">
        <f t="shared" si="90"/>
        <v>-9348139.959999999</v>
      </c>
      <c r="GU21" s="18">
        <f t="shared" si="90"/>
        <v>-7289177.6300000008</v>
      </c>
      <c r="GV21" s="18">
        <f t="shared" si="90"/>
        <v>-5427031.8399999999</v>
      </c>
      <c r="GW21" s="18">
        <f t="shared" si="90"/>
        <v>-4160378.1399999997</v>
      </c>
      <c r="GX21" s="18">
        <f t="shared" si="90"/>
        <v>-3494790.3600000003</v>
      </c>
      <c r="GY21" s="18">
        <f t="shared" si="90"/>
        <v>-2843705.57</v>
      </c>
      <c r="GZ21" s="18">
        <f t="shared" si="90"/>
        <v>-2450841.19</v>
      </c>
      <c r="HA21" s="18">
        <f t="shared" si="90"/>
        <v>-1966768.26</v>
      </c>
      <c r="HB21" s="18">
        <f t="shared" ref="HB21:HM21" si="91">+HB15+HB20</f>
        <v>-1425655.79</v>
      </c>
      <c r="HC21" s="18">
        <f t="shared" si="91"/>
        <v>-307347.51</v>
      </c>
      <c r="HD21" s="18">
        <f t="shared" si="91"/>
        <v>-49675920.669999994</v>
      </c>
      <c r="HE21" s="18">
        <f t="shared" si="91"/>
        <v>-42461207.020000003</v>
      </c>
      <c r="HF21" s="18">
        <f t="shared" si="91"/>
        <v>-35513214.470000006</v>
      </c>
      <c r="HG21" s="18">
        <f t="shared" si="91"/>
        <v>-27251734.68</v>
      </c>
      <c r="HH21" s="18">
        <f t="shared" si="91"/>
        <v>-21048481.949999999</v>
      </c>
      <c r="HI21" s="18">
        <f t="shared" si="91"/>
        <v>-17090845.309999999</v>
      </c>
      <c r="HJ21" s="18">
        <f t="shared" si="91"/>
        <v>-14555660.479999999</v>
      </c>
      <c r="HK21" s="18">
        <f t="shared" si="91"/>
        <v>-12741404.620000001</v>
      </c>
      <c r="HL21" s="18">
        <f t="shared" si="91"/>
        <v>-11221656.379999999</v>
      </c>
      <c r="HM21" s="18">
        <f t="shared" si="91"/>
        <v>-9746644.2600000016</v>
      </c>
      <c r="HN21" s="459"/>
      <c r="HO21" s="19"/>
      <c r="HP21" s="19"/>
      <c r="HQ21" s="19"/>
      <c r="HR21" s="19"/>
      <c r="HS21" s="19"/>
      <c r="HT21" s="19"/>
      <c r="HU21" s="19"/>
      <c r="HV21" s="19"/>
      <c r="HW21" s="19"/>
      <c r="HX21" s="19"/>
      <c r="HY21" s="19"/>
      <c r="HZ21" s="19"/>
      <c r="IA21" s="460"/>
    </row>
    <row r="22" spans="1:247" x14ac:dyDescent="0.2">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c r="GO22" s="18"/>
      <c r="GP22" s="18"/>
      <c r="GQ22" s="18"/>
      <c r="GR22" s="18"/>
      <c r="GS22" s="18"/>
      <c r="GT22" s="18"/>
      <c r="GU22" s="18"/>
      <c r="GV22" s="18"/>
      <c r="GW22" s="18"/>
      <c r="GX22" s="18"/>
      <c r="GY22" s="18"/>
      <c r="GZ22" s="18"/>
      <c r="HA22" s="18"/>
      <c r="HB22" s="18"/>
      <c r="HC22" s="18"/>
      <c r="HD22" s="18"/>
      <c r="HE22" s="18"/>
      <c r="HF22" s="18"/>
      <c r="HG22" s="18"/>
      <c r="HH22" s="18"/>
      <c r="HI22" s="18"/>
      <c r="HJ22" s="18"/>
      <c r="HK22" s="18"/>
      <c r="HL22" s="18"/>
      <c r="HM22" s="18"/>
      <c r="HN22" s="459"/>
      <c r="HO22" s="19"/>
      <c r="HP22" s="19"/>
      <c r="HQ22" s="19"/>
      <c r="HR22" s="19"/>
      <c r="HS22" s="19"/>
      <c r="HT22" s="19"/>
      <c r="HU22" s="19"/>
      <c r="HV22" s="19"/>
      <c r="HW22" s="19"/>
      <c r="HX22" s="19"/>
      <c r="HY22" s="19"/>
      <c r="HZ22" s="19"/>
      <c r="IA22" s="460"/>
    </row>
    <row r="23" spans="1:247" s="38" customFormat="1" x14ac:dyDescent="0.2">
      <c r="A23" s="7" t="s">
        <v>344</v>
      </c>
      <c r="C23" s="1">
        <v>19100172</v>
      </c>
      <c r="D23" s="39"/>
      <c r="F23" s="40"/>
      <c r="G23" s="41"/>
      <c r="CW23" s="42"/>
      <c r="CX23" s="42"/>
      <c r="CY23" s="42"/>
      <c r="CZ23" s="42"/>
      <c r="DA23" s="42"/>
      <c r="DB23" s="42"/>
      <c r="DC23" s="42"/>
      <c r="DD23" s="42"/>
      <c r="DE23" s="42"/>
      <c r="DF23" s="42"/>
      <c r="DG23" s="6"/>
      <c r="DH23" s="6"/>
      <c r="DI23" s="6"/>
      <c r="DJ23" s="6"/>
      <c r="DK23" s="6"/>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c r="GD23" s="18"/>
      <c r="GE23" s="18"/>
      <c r="GF23" s="18"/>
      <c r="GG23" s="18"/>
      <c r="GH23" s="18"/>
      <c r="GI23" s="18"/>
      <c r="GJ23" s="18"/>
      <c r="GK23" s="18"/>
      <c r="GL23" s="18"/>
      <c r="GM23" s="18"/>
      <c r="GN23" s="18"/>
      <c r="GO23" s="18"/>
      <c r="GP23" s="18"/>
      <c r="GQ23" s="18"/>
      <c r="GR23" s="18"/>
      <c r="GS23" s="18"/>
      <c r="GT23" s="18"/>
      <c r="GU23" s="18"/>
      <c r="GV23" s="18"/>
      <c r="GW23" s="18"/>
      <c r="GX23" s="18"/>
      <c r="GY23" s="18"/>
      <c r="GZ23" s="18"/>
      <c r="HA23" s="18"/>
      <c r="HB23" s="18"/>
      <c r="HC23" s="18"/>
      <c r="HD23" s="18"/>
      <c r="HE23" s="18"/>
      <c r="HF23" s="18"/>
      <c r="HG23" s="18"/>
      <c r="HH23" s="18"/>
      <c r="HI23" s="18"/>
      <c r="HJ23" s="18"/>
      <c r="HK23" s="18"/>
      <c r="HL23" s="18"/>
      <c r="HM23" s="18"/>
      <c r="HN23" s="459"/>
      <c r="HO23" s="19"/>
      <c r="HP23" s="19"/>
      <c r="HQ23" s="19"/>
      <c r="HR23" s="19"/>
      <c r="HS23" s="19"/>
      <c r="HT23" s="19"/>
      <c r="HU23" s="19"/>
      <c r="HV23" s="19"/>
      <c r="HW23" s="19"/>
      <c r="HX23" s="19"/>
      <c r="HY23" s="19"/>
      <c r="HZ23" s="19"/>
      <c r="IA23" s="460"/>
      <c r="IB23" s="1"/>
      <c r="IC23" s="1"/>
      <c r="ID23" s="1"/>
      <c r="IE23" s="1"/>
      <c r="IF23" s="1"/>
      <c r="IG23" s="1"/>
      <c r="IH23" s="1"/>
      <c r="II23" s="1"/>
      <c r="IJ23" s="1"/>
      <c r="IK23" s="1"/>
      <c r="IL23" s="1"/>
      <c r="IM23" s="1"/>
    </row>
    <row r="24" spans="1:247" s="38" customFormat="1" x14ac:dyDescent="0.2">
      <c r="B24" s="38" t="s">
        <v>172</v>
      </c>
      <c r="C24" s="1">
        <v>19100192</v>
      </c>
      <c r="D24" s="39">
        <v>0</v>
      </c>
      <c r="E24" s="18">
        <f t="shared" ref="E24:BP24" si="92">D32</f>
        <v>-20585607.530000001</v>
      </c>
      <c r="F24" s="18">
        <f t="shared" si="92"/>
        <v>0</v>
      </c>
      <c r="G24" s="18">
        <f t="shared" si="92"/>
        <v>0</v>
      </c>
      <c r="H24" s="18">
        <f t="shared" si="92"/>
        <v>0</v>
      </c>
      <c r="I24" s="18">
        <f t="shared" si="92"/>
        <v>0</v>
      </c>
      <c r="J24" s="18">
        <f t="shared" si="92"/>
        <v>0</v>
      </c>
      <c r="K24" s="18">
        <f t="shared" si="92"/>
        <v>0</v>
      </c>
      <c r="L24" s="18">
        <f t="shared" si="92"/>
        <v>0</v>
      </c>
      <c r="M24" s="18">
        <f t="shared" si="92"/>
        <v>0</v>
      </c>
      <c r="N24" s="18">
        <f t="shared" si="92"/>
        <v>0</v>
      </c>
      <c r="O24" s="18">
        <f t="shared" si="92"/>
        <v>0</v>
      </c>
      <c r="P24" s="18">
        <f t="shared" si="92"/>
        <v>0</v>
      </c>
      <c r="Q24" s="18">
        <f t="shared" si="92"/>
        <v>0</v>
      </c>
      <c r="R24" s="18">
        <f t="shared" si="92"/>
        <v>0</v>
      </c>
      <c r="S24" s="18">
        <f t="shared" si="92"/>
        <v>0</v>
      </c>
      <c r="T24" s="18">
        <f t="shared" si="92"/>
        <v>0</v>
      </c>
      <c r="U24" s="18">
        <f t="shared" si="92"/>
        <v>0</v>
      </c>
      <c r="V24" s="18">
        <f t="shared" si="92"/>
        <v>0</v>
      </c>
      <c r="W24" s="18">
        <f t="shared" si="92"/>
        <v>0</v>
      </c>
      <c r="X24" s="18">
        <f t="shared" si="92"/>
        <v>0</v>
      </c>
      <c r="Y24" s="18">
        <f t="shared" si="92"/>
        <v>0</v>
      </c>
      <c r="Z24" s="18">
        <f t="shared" si="92"/>
        <v>0</v>
      </c>
      <c r="AA24" s="18">
        <f t="shared" si="92"/>
        <v>0</v>
      </c>
      <c r="AB24" s="18">
        <f t="shared" si="92"/>
        <v>0</v>
      </c>
      <c r="AC24" s="18">
        <f t="shared" si="92"/>
        <v>0</v>
      </c>
      <c r="AD24" s="18">
        <f t="shared" si="92"/>
        <v>0</v>
      </c>
      <c r="AE24" s="18">
        <f t="shared" si="92"/>
        <v>0</v>
      </c>
      <c r="AF24" s="18">
        <f t="shared" si="92"/>
        <v>0</v>
      </c>
      <c r="AG24" s="18">
        <f t="shared" si="92"/>
        <v>0</v>
      </c>
      <c r="AH24" s="18">
        <f t="shared" si="92"/>
        <v>0</v>
      </c>
      <c r="AI24" s="18">
        <f t="shared" si="92"/>
        <v>0</v>
      </c>
      <c r="AJ24" s="18">
        <f t="shared" si="92"/>
        <v>0</v>
      </c>
      <c r="AK24" s="18">
        <f t="shared" si="92"/>
        <v>0</v>
      </c>
      <c r="AL24" s="18">
        <f t="shared" si="92"/>
        <v>0</v>
      </c>
      <c r="AM24" s="18">
        <f t="shared" si="92"/>
        <v>0</v>
      </c>
      <c r="AN24" s="18">
        <f t="shared" si="92"/>
        <v>0</v>
      </c>
      <c r="AO24" s="18">
        <f t="shared" si="92"/>
        <v>0</v>
      </c>
      <c r="AP24" s="18">
        <f t="shared" si="92"/>
        <v>0</v>
      </c>
      <c r="AQ24" s="18">
        <f t="shared" si="92"/>
        <v>0</v>
      </c>
      <c r="AR24" s="18">
        <f t="shared" si="92"/>
        <v>0</v>
      </c>
      <c r="AS24" s="18">
        <f t="shared" si="92"/>
        <v>0</v>
      </c>
      <c r="AT24" s="18">
        <f t="shared" si="92"/>
        <v>0</v>
      </c>
      <c r="AU24" s="18">
        <f t="shared" si="92"/>
        <v>0</v>
      </c>
      <c r="AV24" s="18">
        <f t="shared" si="92"/>
        <v>0</v>
      </c>
      <c r="AW24" s="18">
        <f t="shared" si="92"/>
        <v>0</v>
      </c>
      <c r="AX24" s="18">
        <f t="shared" si="92"/>
        <v>0</v>
      </c>
      <c r="AY24" s="18">
        <f t="shared" si="92"/>
        <v>0</v>
      </c>
      <c r="AZ24" s="18">
        <f t="shared" si="92"/>
        <v>0</v>
      </c>
      <c r="BA24" s="18">
        <f t="shared" si="92"/>
        <v>0</v>
      </c>
      <c r="BB24" s="18">
        <f t="shared" si="92"/>
        <v>0</v>
      </c>
      <c r="BC24" s="18">
        <f t="shared" si="92"/>
        <v>0</v>
      </c>
      <c r="BD24" s="18">
        <f t="shared" si="92"/>
        <v>0</v>
      </c>
      <c r="BE24" s="18">
        <f t="shared" si="92"/>
        <v>0</v>
      </c>
      <c r="BF24" s="18">
        <f t="shared" si="92"/>
        <v>0</v>
      </c>
      <c r="BG24" s="18">
        <f t="shared" si="92"/>
        <v>0</v>
      </c>
      <c r="BH24" s="18">
        <f t="shared" si="92"/>
        <v>0</v>
      </c>
      <c r="BI24" s="18">
        <f t="shared" si="92"/>
        <v>0</v>
      </c>
      <c r="BJ24" s="18">
        <f t="shared" si="92"/>
        <v>0</v>
      </c>
      <c r="BK24" s="18">
        <f t="shared" si="92"/>
        <v>0</v>
      </c>
      <c r="BL24" s="18">
        <f t="shared" si="92"/>
        <v>0</v>
      </c>
      <c r="BM24" s="18">
        <f t="shared" si="92"/>
        <v>0</v>
      </c>
      <c r="BN24" s="18">
        <f t="shared" si="92"/>
        <v>0</v>
      </c>
      <c r="BO24" s="18">
        <f t="shared" si="92"/>
        <v>0</v>
      </c>
      <c r="BP24" s="18">
        <f t="shared" si="92"/>
        <v>0</v>
      </c>
      <c r="BQ24" s="18">
        <f t="shared" ref="BQ24:EB24" si="93">BP32</f>
        <v>0</v>
      </c>
      <c r="BR24" s="18">
        <f t="shared" si="93"/>
        <v>0</v>
      </c>
      <c r="BS24" s="18">
        <f t="shared" si="93"/>
        <v>0</v>
      </c>
      <c r="BT24" s="18">
        <f t="shared" si="93"/>
        <v>0</v>
      </c>
      <c r="BU24" s="18">
        <f t="shared" si="93"/>
        <v>0</v>
      </c>
      <c r="BV24" s="18">
        <f t="shared" si="93"/>
        <v>0</v>
      </c>
      <c r="BW24" s="18">
        <f t="shared" si="93"/>
        <v>0</v>
      </c>
      <c r="BX24" s="18">
        <f t="shared" si="93"/>
        <v>0</v>
      </c>
      <c r="BY24" s="18">
        <f t="shared" si="93"/>
        <v>0</v>
      </c>
      <c r="BZ24" s="18">
        <f t="shared" si="93"/>
        <v>0</v>
      </c>
      <c r="CA24" s="18">
        <f t="shared" si="93"/>
        <v>0</v>
      </c>
      <c r="CB24" s="18">
        <f t="shared" si="93"/>
        <v>0</v>
      </c>
      <c r="CC24" s="18">
        <f t="shared" si="93"/>
        <v>0</v>
      </c>
      <c r="CD24" s="18">
        <f t="shared" si="93"/>
        <v>0</v>
      </c>
      <c r="CE24" s="18">
        <f t="shared" si="93"/>
        <v>0</v>
      </c>
      <c r="CF24" s="18">
        <f t="shared" si="93"/>
        <v>0</v>
      </c>
      <c r="CG24" s="18">
        <f t="shared" si="93"/>
        <v>0</v>
      </c>
      <c r="CH24" s="18">
        <f t="shared" si="93"/>
        <v>0</v>
      </c>
      <c r="CI24" s="18">
        <f t="shared" si="93"/>
        <v>0</v>
      </c>
      <c r="CJ24" s="18">
        <f t="shared" si="93"/>
        <v>0</v>
      </c>
      <c r="CK24" s="18">
        <f t="shared" si="93"/>
        <v>0</v>
      </c>
      <c r="CL24" s="18">
        <f t="shared" si="93"/>
        <v>0</v>
      </c>
      <c r="CM24" s="18">
        <f t="shared" si="93"/>
        <v>0</v>
      </c>
      <c r="CN24" s="18">
        <f t="shared" si="93"/>
        <v>0</v>
      </c>
      <c r="CO24" s="18">
        <f t="shared" si="93"/>
        <v>0</v>
      </c>
      <c r="CP24" s="18">
        <f t="shared" si="93"/>
        <v>0</v>
      </c>
      <c r="CQ24" s="18">
        <f t="shared" si="93"/>
        <v>0</v>
      </c>
      <c r="CR24" s="18">
        <f t="shared" si="93"/>
        <v>0</v>
      </c>
      <c r="CS24" s="18">
        <f t="shared" si="93"/>
        <v>0</v>
      </c>
      <c r="CT24" s="18">
        <f t="shared" si="93"/>
        <v>0</v>
      </c>
      <c r="CU24" s="18">
        <f t="shared" si="93"/>
        <v>0</v>
      </c>
      <c r="CV24" s="18">
        <f t="shared" si="93"/>
        <v>-20701303.469999999</v>
      </c>
      <c r="CW24" s="18">
        <f t="shared" si="93"/>
        <v>-20192865.699999999</v>
      </c>
      <c r="CX24" s="18">
        <f t="shared" si="93"/>
        <v>-19528681.640000001</v>
      </c>
      <c r="CY24" s="18">
        <f t="shared" si="93"/>
        <v>-18893205.93</v>
      </c>
      <c r="CZ24" s="18">
        <f t="shared" si="93"/>
        <v>-17456473.41</v>
      </c>
      <c r="DA24" s="18">
        <f t="shared" si="93"/>
        <v>-15336384.050000001</v>
      </c>
      <c r="DB24" s="18">
        <f t="shared" si="93"/>
        <v>-11944227.4</v>
      </c>
      <c r="DC24" s="18">
        <f t="shared" si="93"/>
        <v>-9610510.7300000004</v>
      </c>
      <c r="DD24" s="18">
        <f t="shared" si="93"/>
        <v>-7580661.9900000002</v>
      </c>
      <c r="DE24" s="18">
        <f t="shared" si="93"/>
        <v>-5492441.4900000002</v>
      </c>
      <c r="DF24" s="18">
        <f t="shared" si="93"/>
        <v>-3786536.89</v>
      </c>
      <c r="DG24" s="18">
        <f t="shared" si="93"/>
        <v>-2473987.4500000002</v>
      </c>
      <c r="DH24" s="18">
        <f t="shared" si="93"/>
        <v>0</v>
      </c>
      <c r="DI24" s="18">
        <f t="shared" si="93"/>
        <v>0</v>
      </c>
      <c r="DJ24" s="18">
        <f t="shared" si="93"/>
        <v>0</v>
      </c>
      <c r="DK24" s="18">
        <f t="shared" si="93"/>
        <v>0</v>
      </c>
      <c r="DL24" s="18">
        <f t="shared" si="93"/>
        <v>0</v>
      </c>
      <c r="DM24" s="18">
        <f t="shared" si="93"/>
        <v>0</v>
      </c>
      <c r="DN24" s="18">
        <f t="shared" si="93"/>
        <v>0</v>
      </c>
      <c r="DO24" s="18">
        <f t="shared" si="93"/>
        <v>0</v>
      </c>
      <c r="DP24" s="18">
        <f t="shared" si="93"/>
        <v>0</v>
      </c>
      <c r="DQ24" s="18">
        <f t="shared" si="93"/>
        <v>0</v>
      </c>
      <c r="DR24" s="18">
        <f t="shared" si="93"/>
        <v>0</v>
      </c>
      <c r="DS24" s="18">
        <f t="shared" si="93"/>
        <v>0</v>
      </c>
      <c r="DT24" s="18">
        <f t="shared" si="93"/>
        <v>0</v>
      </c>
      <c r="DU24" s="18">
        <f t="shared" si="93"/>
        <v>0</v>
      </c>
      <c r="DV24" s="18">
        <f t="shared" si="93"/>
        <v>0</v>
      </c>
      <c r="DW24" s="18">
        <f t="shared" si="93"/>
        <v>0</v>
      </c>
      <c r="DX24" s="18">
        <f t="shared" si="93"/>
        <v>0</v>
      </c>
      <c r="DY24" s="18">
        <f t="shared" si="93"/>
        <v>0</v>
      </c>
      <c r="DZ24" s="18">
        <f t="shared" si="93"/>
        <v>0</v>
      </c>
      <c r="EA24" s="18">
        <f t="shared" si="93"/>
        <v>0</v>
      </c>
      <c r="EB24" s="18">
        <f t="shared" si="93"/>
        <v>0</v>
      </c>
      <c r="EC24" s="18">
        <f t="shared" ref="EC24:GN24" si="94">EB32</f>
        <v>0</v>
      </c>
      <c r="ED24" s="18">
        <f t="shared" si="94"/>
        <v>0</v>
      </c>
      <c r="EE24" s="18">
        <f t="shared" si="94"/>
        <v>0</v>
      </c>
      <c r="EF24" s="18">
        <f t="shared" si="94"/>
        <v>0</v>
      </c>
      <c r="EG24" s="18">
        <f t="shared" si="94"/>
        <v>0</v>
      </c>
      <c r="EH24" s="18">
        <f t="shared" si="94"/>
        <v>0</v>
      </c>
      <c r="EI24" s="18">
        <f t="shared" si="94"/>
        <v>0</v>
      </c>
      <c r="EJ24" s="18">
        <f t="shared" si="94"/>
        <v>0</v>
      </c>
      <c r="EK24" s="18">
        <f t="shared" si="94"/>
        <v>0</v>
      </c>
      <c r="EL24" s="18">
        <f t="shared" si="94"/>
        <v>0</v>
      </c>
      <c r="EM24" s="18">
        <f t="shared" si="94"/>
        <v>0</v>
      </c>
      <c r="EN24" s="18">
        <f t="shared" si="94"/>
        <v>0</v>
      </c>
      <c r="EO24" s="18">
        <f t="shared" si="94"/>
        <v>0</v>
      </c>
      <c r="EP24" s="18">
        <f t="shared" si="94"/>
        <v>0</v>
      </c>
      <c r="EQ24" s="18">
        <f t="shared" si="94"/>
        <v>0</v>
      </c>
      <c r="ER24" s="18">
        <f t="shared" si="94"/>
        <v>0</v>
      </c>
      <c r="ES24" s="18">
        <f t="shared" si="94"/>
        <v>0</v>
      </c>
      <c r="ET24" s="18">
        <f t="shared" si="94"/>
        <v>0</v>
      </c>
      <c r="EU24" s="18">
        <f t="shared" si="94"/>
        <v>0</v>
      </c>
      <c r="EV24" s="18">
        <f t="shared" si="94"/>
        <v>0</v>
      </c>
      <c r="EW24" s="18">
        <f t="shared" si="94"/>
        <v>0</v>
      </c>
      <c r="EX24" s="18">
        <f t="shared" si="94"/>
        <v>0</v>
      </c>
      <c r="EY24" s="18">
        <f t="shared" si="94"/>
        <v>0</v>
      </c>
      <c r="EZ24" s="18">
        <f t="shared" si="94"/>
        <v>0</v>
      </c>
      <c r="FA24" s="18">
        <f t="shared" si="94"/>
        <v>0</v>
      </c>
      <c r="FB24" s="18">
        <f t="shared" si="94"/>
        <v>0</v>
      </c>
      <c r="FC24" s="18">
        <f t="shared" si="94"/>
        <v>0</v>
      </c>
      <c r="FD24" s="18">
        <f t="shared" si="94"/>
        <v>0</v>
      </c>
      <c r="FE24" s="18">
        <f t="shared" si="94"/>
        <v>0</v>
      </c>
      <c r="FF24" s="18">
        <f t="shared" si="94"/>
        <v>0</v>
      </c>
      <c r="FG24" s="18">
        <f t="shared" si="94"/>
        <v>0</v>
      </c>
      <c r="FH24" s="18">
        <f t="shared" si="94"/>
        <v>0</v>
      </c>
      <c r="FI24" s="18">
        <f t="shared" si="94"/>
        <v>0</v>
      </c>
      <c r="FJ24" s="18">
        <f t="shared" si="94"/>
        <v>0</v>
      </c>
      <c r="FK24" s="18">
        <f t="shared" si="94"/>
        <v>0</v>
      </c>
      <c r="FL24" s="18">
        <f t="shared" si="94"/>
        <v>0</v>
      </c>
      <c r="FM24" s="18">
        <f t="shared" si="94"/>
        <v>0</v>
      </c>
      <c r="FN24" s="18">
        <f t="shared" si="94"/>
        <v>0</v>
      </c>
      <c r="FO24" s="18">
        <f t="shared" si="94"/>
        <v>0</v>
      </c>
      <c r="FP24" s="18">
        <f t="shared" si="94"/>
        <v>0</v>
      </c>
      <c r="FQ24" s="18">
        <f t="shared" si="94"/>
        <v>0</v>
      </c>
      <c r="FR24" s="18">
        <f t="shared" si="94"/>
        <v>0</v>
      </c>
      <c r="FS24" s="18">
        <f t="shared" si="94"/>
        <v>0</v>
      </c>
      <c r="FT24" s="18">
        <f t="shared" si="94"/>
        <v>0</v>
      </c>
      <c r="FU24" s="18">
        <f t="shared" si="94"/>
        <v>0</v>
      </c>
      <c r="FV24" s="18">
        <f t="shared" si="94"/>
        <v>0</v>
      </c>
      <c r="FW24" s="18">
        <f t="shared" si="94"/>
        <v>0</v>
      </c>
      <c r="FX24" s="18">
        <f t="shared" si="94"/>
        <v>0</v>
      </c>
      <c r="FY24" s="18">
        <f t="shared" si="94"/>
        <v>0</v>
      </c>
      <c r="FZ24" s="18">
        <f t="shared" si="94"/>
        <v>0</v>
      </c>
      <c r="GA24" s="18">
        <f t="shared" si="94"/>
        <v>0</v>
      </c>
      <c r="GB24" s="18">
        <f t="shared" si="94"/>
        <v>0</v>
      </c>
      <c r="GC24" s="18">
        <f t="shared" si="94"/>
        <v>0</v>
      </c>
      <c r="GD24" s="18">
        <f t="shared" si="94"/>
        <v>0</v>
      </c>
      <c r="GE24" s="18">
        <f t="shared" si="94"/>
        <v>0</v>
      </c>
      <c r="GF24" s="18">
        <f t="shared" si="94"/>
        <v>0</v>
      </c>
      <c r="GG24" s="18">
        <f t="shared" si="94"/>
        <v>0</v>
      </c>
      <c r="GH24" s="18">
        <f t="shared" si="94"/>
        <v>0</v>
      </c>
      <c r="GI24" s="18">
        <f t="shared" si="94"/>
        <v>0</v>
      </c>
      <c r="GJ24" s="18">
        <f t="shared" si="94"/>
        <v>0</v>
      </c>
      <c r="GK24" s="18">
        <f t="shared" si="94"/>
        <v>0</v>
      </c>
      <c r="GL24" s="18">
        <f t="shared" si="94"/>
        <v>0</v>
      </c>
      <c r="GM24" s="18">
        <f t="shared" si="94"/>
        <v>0</v>
      </c>
      <c r="GN24" s="18">
        <f t="shared" si="94"/>
        <v>0</v>
      </c>
      <c r="GO24" s="18">
        <f t="shared" ref="GO24:GZ24" si="95">GN32</f>
        <v>0</v>
      </c>
      <c r="GP24" s="18">
        <f t="shared" si="95"/>
        <v>0</v>
      </c>
      <c r="GQ24" s="18">
        <f t="shared" si="95"/>
        <v>0</v>
      </c>
      <c r="GR24" s="18">
        <f t="shared" si="95"/>
        <v>0</v>
      </c>
      <c r="GS24" s="18">
        <f t="shared" si="95"/>
        <v>0</v>
      </c>
      <c r="GT24" s="18">
        <f t="shared" si="95"/>
        <v>0</v>
      </c>
      <c r="GU24" s="18">
        <f t="shared" si="95"/>
        <v>0</v>
      </c>
      <c r="GV24" s="18">
        <f t="shared" si="95"/>
        <v>0</v>
      </c>
      <c r="GW24" s="18">
        <f t="shared" si="95"/>
        <v>0</v>
      </c>
      <c r="GX24" s="18">
        <f t="shared" si="95"/>
        <v>0</v>
      </c>
      <c r="GY24" s="18">
        <f t="shared" si="95"/>
        <v>0</v>
      </c>
      <c r="GZ24" s="18">
        <f t="shared" si="95"/>
        <v>0</v>
      </c>
      <c r="HA24" s="18">
        <f>GZ32</f>
        <v>0</v>
      </c>
      <c r="HB24" s="18">
        <f t="shared" ref="HB24:HH24" si="96">HA32</f>
        <v>0</v>
      </c>
      <c r="HC24" s="18">
        <f t="shared" si="96"/>
        <v>0</v>
      </c>
      <c r="HD24" s="18">
        <f t="shared" si="96"/>
        <v>0</v>
      </c>
      <c r="HE24" s="18">
        <f t="shared" si="96"/>
        <v>0</v>
      </c>
      <c r="HF24" s="18">
        <f t="shared" si="96"/>
        <v>0</v>
      </c>
      <c r="HG24" s="18">
        <f t="shared" si="96"/>
        <v>0</v>
      </c>
      <c r="HH24" s="18">
        <f t="shared" si="96"/>
        <v>0</v>
      </c>
      <c r="HI24" s="18">
        <f>HH32</f>
        <v>0</v>
      </c>
      <c r="HJ24" s="18">
        <f t="shared" ref="HJ24:HM24" si="97">HI32</f>
        <v>0</v>
      </c>
      <c r="HK24" s="18">
        <f t="shared" si="97"/>
        <v>49363062.650000006</v>
      </c>
      <c r="HL24" s="18">
        <f t="shared" si="97"/>
        <v>47841343.420000009</v>
      </c>
      <c r="HM24" s="18">
        <f t="shared" si="97"/>
        <v>46604707.460000008</v>
      </c>
      <c r="HN24" s="459"/>
      <c r="HO24" s="19"/>
      <c r="HP24" s="19"/>
      <c r="HQ24" s="19"/>
      <c r="HR24" s="19"/>
      <c r="HS24" s="19"/>
      <c r="HT24" s="19"/>
      <c r="HU24" s="19"/>
      <c r="HV24" s="19"/>
      <c r="HW24" s="19"/>
      <c r="HX24" s="19"/>
      <c r="HY24" s="19"/>
      <c r="HZ24" s="19"/>
      <c r="IA24" s="460"/>
      <c r="IB24" s="1"/>
      <c r="IC24" s="1"/>
      <c r="ID24" s="1"/>
      <c r="IE24" s="1"/>
      <c r="IF24" s="1"/>
      <c r="IG24" s="1"/>
      <c r="IH24" s="1"/>
      <c r="II24" s="1"/>
      <c r="IJ24" s="1"/>
      <c r="IK24" s="1"/>
      <c r="IL24" s="1"/>
      <c r="IM24" s="1"/>
    </row>
    <row r="25" spans="1:247" s="38" customFormat="1" x14ac:dyDescent="0.2">
      <c r="B25" s="38" t="s">
        <v>173</v>
      </c>
      <c r="D25" s="43">
        <v>-20784449</v>
      </c>
      <c r="E25" s="18">
        <f>-E24</f>
        <v>20585607.530000001</v>
      </c>
      <c r="F25" s="40"/>
      <c r="G25" s="41"/>
      <c r="CU25" s="22">
        <v>-21160568</v>
      </c>
      <c r="CW25" s="42"/>
      <c r="CX25" s="42"/>
      <c r="CY25" s="42"/>
      <c r="CZ25" s="42"/>
      <c r="DA25" s="42"/>
      <c r="DB25" s="42"/>
      <c r="DC25" s="42"/>
      <c r="DD25" s="42"/>
      <c r="DE25" s="42"/>
      <c r="DF25" s="44"/>
      <c r="DG25" s="25">
        <v>2270966.9500000002</v>
      </c>
      <c r="DH25" s="25"/>
      <c r="DI25" s="25"/>
      <c r="DJ25" s="25"/>
      <c r="DK25" s="25"/>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3">
        <v>51555672.200000003</v>
      </c>
      <c r="HK25" s="22"/>
      <c r="HL25" s="22"/>
      <c r="HM25" s="22"/>
      <c r="HN25" s="463"/>
      <c r="HO25" s="29"/>
      <c r="HP25" s="29"/>
      <c r="HQ25" s="29"/>
      <c r="HR25" s="29"/>
      <c r="HS25" s="29"/>
      <c r="HT25" s="29"/>
      <c r="HU25" s="29"/>
      <c r="HV25" s="19"/>
      <c r="HW25" s="29"/>
      <c r="HX25" s="29"/>
      <c r="HY25" s="29"/>
      <c r="HZ25" s="29"/>
      <c r="IA25" s="464"/>
      <c r="IB25" s="1"/>
      <c r="IC25" s="1"/>
      <c r="ID25" s="1"/>
      <c r="IE25" s="1"/>
      <c r="IF25" s="1"/>
      <c r="IG25" s="1"/>
      <c r="IH25" s="1"/>
      <c r="II25" s="1"/>
      <c r="IJ25" s="1"/>
      <c r="IK25" s="1"/>
      <c r="IL25" s="1"/>
      <c r="IM25" s="1"/>
    </row>
    <row r="26" spans="1:247" s="38" customFormat="1" x14ac:dyDescent="0.2">
      <c r="B26" s="38" t="s">
        <v>179</v>
      </c>
      <c r="D26" s="45">
        <v>0</v>
      </c>
      <c r="F26" s="40"/>
      <c r="G26" s="41"/>
      <c r="CU26" s="22">
        <v>0</v>
      </c>
      <c r="CW26" s="42"/>
      <c r="CX26" s="42"/>
      <c r="CY26" s="42"/>
      <c r="CZ26" s="42"/>
      <c r="DA26" s="42"/>
      <c r="DB26" s="42"/>
      <c r="DC26" s="42"/>
      <c r="DD26" s="42"/>
      <c r="DE26" s="42"/>
      <c r="DF26" s="44"/>
      <c r="DG26" s="46"/>
      <c r="DH26" s="46"/>
      <c r="DI26" s="46"/>
      <c r="DJ26" s="46"/>
      <c r="DK26" s="46"/>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459"/>
      <c r="HO26" s="19"/>
      <c r="HP26" s="19"/>
      <c r="HQ26" s="19"/>
      <c r="HR26" s="19"/>
      <c r="HS26" s="19"/>
      <c r="HT26" s="19"/>
      <c r="HU26" s="19"/>
      <c r="HV26" s="19"/>
      <c r="HW26" s="19"/>
      <c r="HX26" s="19"/>
      <c r="HY26" s="19"/>
      <c r="HZ26" s="19"/>
      <c r="IA26" s="460"/>
      <c r="IB26" s="1"/>
      <c r="IC26" s="1"/>
      <c r="ID26" s="1"/>
      <c r="IE26" s="1"/>
      <c r="IF26" s="1"/>
      <c r="IG26" s="1"/>
      <c r="IH26" s="1"/>
      <c r="II26" s="1"/>
      <c r="IJ26" s="1"/>
      <c r="IK26" s="1"/>
      <c r="IL26" s="1"/>
      <c r="IM26" s="1"/>
    </row>
    <row r="27" spans="1:247" s="38" customFormat="1" x14ac:dyDescent="0.2">
      <c r="B27" s="38" t="s">
        <v>180</v>
      </c>
      <c r="D27" s="45">
        <v>0</v>
      </c>
      <c r="F27" s="40"/>
      <c r="G27" s="41"/>
      <c r="CU27" s="22">
        <v>0</v>
      </c>
      <c r="CW27" s="42"/>
      <c r="CX27" s="42"/>
      <c r="CY27" s="42"/>
      <c r="CZ27" s="42"/>
      <c r="DA27" s="42"/>
      <c r="DB27" s="42"/>
      <c r="DC27" s="42"/>
      <c r="DD27" s="42"/>
      <c r="DE27" s="42"/>
      <c r="DF27" s="44"/>
      <c r="DG27" s="46"/>
      <c r="DH27" s="46"/>
      <c r="DI27" s="46"/>
      <c r="DJ27" s="46"/>
      <c r="DK27" s="46"/>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c r="GU27" s="18"/>
      <c r="GV27" s="18"/>
      <c r="GW27" s="18"/>
      <c r="GX27" s="18"/>
      <c r="GY27" s="18"/>
      <c r="GZ27" s="18"/>
      <c r="HA27" s="18"/>
      <c r="HB27" s="18"/>
      <c r="HC27" s="18"/>
      <c r="HD27" s="18"/>
      <c r="HE27" s="18"/>
      <c r="HF27" s="18"/>
      <c r="HG27" s="18"/>
      <c r="HH27" s="18"/>
      <c r="HI27" s="18"/>
      <c r="HJ27" s="23"/>
      <c r="HK27" s="18"/>
      <c r="HL27" s="18"/>
      <c r="HM27" s="18"/>
      <c r="HN27" s="459"/>
      <c r="HO27" s="19"/>
      <c r="HP27" s="19"/>
      <c r="HQ27" s="19"/>
      <c r="HR27" s="19"/>
      <c r="HS27" s="19"/>
      <c r="HT27" s="19"/>
      <c r="HU27" s="19"/>
      <c r="HV27" s="19"/>
      <c r="HW27" s="19"/>
      <c r="HX27" s="19"/>
      <c r="HY27" s="19"/>
      <c r="HZ27" s="19"/>
      <c r="IA27" s="460"/>
      <c r="IB27" s="1"/>
      <c r="IC27" s="1"/>
      <c r="ID27" s="1"/>
      <c r="IE27" s="1"/>
      <c r="IF27" s="1"/>
      <c r="IG27" s="1"/>
      <c r="IH27" s="1"/>
      <c r="II27" s="1"/>
      <c r="IJ27" s="1"/>
      <c r="IK27" s="1"/>
      <c r="IL27" s="1"/>
      <c r="IM27" s="1"/>
    </row>
    <row r="28" spans="1:247" s="38" customFormat="1" x14ac:dyDescent="0.2">
      <c r="B28" s="38" t="s">
        <v>181</v>
      </c>
      <c r="D28" s="45">
        <v>517112.5</v>
      </c>
      <c r="F28" s="40"/>
      <c r="G28" s="41"/>
      <c r="CU28" s="22">
        <v>517112.5</v>
      </c>
      <c r="CV28" s="22">
        <v>564564.78</v>
      </c>
      <c r="CW28" s="22">
        <v>718519.68</v>
      </c>
      <c r="CX28" s="22">
        <v>686214.15</v>
      </c>
      <c r="CY28" s="22">
        <v>1486028.91</v>
      </c>
      <c r="CZ28" s="26">
        <v>2162921.4300000002</v>
      </c>
      <c r="DA28" s="22">
        <v>3428440.71</v>
      </c>
      <c r="DB28" s="27">
        <v>2362151.33</v>
      </c>
      <c r="DC28" s="27">
        <v>2050316.15</v>
      </c>
      <c r="DD28" s="22">
        <v>2104865</v>
      </c>
      <c r="DE28" s="22">
        <v>1717026.78</v>
      </c>
      <c r="DF28" s="25">
        <v>1319832.77</v>
      </c>
      <c r="DG28" s="25">
        <v>208180.1</v>
      </c>
      <c r="DH28" s="25"/>
      <c r="DI28" s="25"/>
      <c r="DJ28" s="25"/>
      <c r="DK28" s="25"/>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c r="FN28" s="22"/>
      <c r="FO28" s="22"/>
      <c r="FP28" s="22"/>
      <c r="FQ28" s="22"/>
      <c r="FR28" s="22"/>
      <c r="FS28" s="22"/>
      <c r="FT28" s="22"/>
      <c r="FU28" s="22"/>
      <c r="FV28" s="22"/>
      <c r="FW28" s="22"/>
      <c r="FX28" s="22"/>
      <c r="FY28" s="22"/>
      <c r="FZ28" s="22"/>
      <c r="GA28" s="22"/>
      <c r="GB28" s="22"/>
      <c r="GC28" s="22"/>
      <c r="GD28" s="22"/>
      <c r="GE28" s="22"/>
      <c r="GF28" s="22"/>
      <c r="GG28" s="22"/>
      <c r="GH28" s="22"/>
      <c r="GI28" s="22"/>
      <c r="GJ28" s="22"/>
      <c r="GK28" s="22"/>
      <c r="GL28" s="22"/>
      <c r="GM28" s="22"/>
      <c r="GN28" s="22"/>
      <c r="GO28" s="22"/>
      <c r="GP28" s="22"/>
      <c r="GQ28" s="22"/>
      <c r="GR28" s="22"/>
      <c r="GS28" s="22"/>
      <c r="GT28" s="22"/>
      <c r="GU28" s="22"/>
      <c r="GV28" s="22"/>
      <c r="GW28" s="22"/>
      <c r="GX28" s="22"/>
      <c r="GY28" s="22"/>
      <c r="GZ28" s="22"/>
      <c r="HA28" s="22"/>
      <c r="HB28" s="22"/>
      <c r="HC28" s="22"/>
      <c r="HD28" s="22"/>
      <c r="HE28" s="22"/>
      <c r="HF28" s="22"/>
      <c r="HG28" s="22"/>
      <c r="HH28" s="22"/>
      <c r="HI28" s="22"/>
      <c r="HJ28" s="22">
        <v>-2425093</v>
      </c>
      <c r="HK28" s="22">
        <v>-1737646</v>
      </c>
      <c r="HL28" s="22">
        <v>-1454294</v>
      </c>
      <c r="HM28" s="22">
        <v>-1404135</v>
      </c>
      <c r="HN28" s="461"/>
      <c r="HO28" s="28"/>
      <c r="HP28" s="28"/>
      <c r="HQ28" s="28"/>
      <c r="HR28" s="28"/>
      <c r="HS28" s="28"/>
      <c r="HT28" s="28"/>
      <c r="HU28" s="28"/>
      <c r="HV28" s="28"/>
      <c r="HW28" s="28"/>
      <c r="HX28" s="28"/>
      <c r="HY28" s="28"/>
      <c r="HZ28" s="28"/>
      <c r="IA28" s="462"/>
      <c r="IB28" s="1"/>
      <c r="IC28" s="1"/>
      <c r="ID28" s="1"/>
      <c r="IE28" s="1"/>
      <c r="IF28" s="1"/>
      <c r="IG28" s="1"/>
      <c r="IH28" s="1"/>
      <c r="II28" s="1"/>
      <c r="IJ28" s="1"/>
      <c r="IK28" s="1"/>
      <c r="IL28" s="1"/>
      <c r="IM28" s="1"/>
    </row>
    <row r="29" spans="1:247" s="38" customFormat="1" x14ac:dyDescent="0.2">
      <c r="B29" s="1" t="s">
        <v>175</v>
      </c>
      <c r="D29" s="45">
        <v>0</v>
      </c>
      <c r="F29" s="40"/>
      <c r="G29" s="41"/>
      <c r="CU29" s="22">
        <v>0</v>
      </c>
      <c r="CV29" s="22">
        <v>0</v>
      </c>
      <c r="CW29" s="42"/>
      <c r="CX29" s="42"/>
      <c r="CY29" s="42"/>
      <c r="CZ29" s="26">
        <v>0</v>
      </c>
      <c r="DA29" s="26">
        <v>0</v>
      </c>
      <c r="DB29" s="27">
        <v>0</v>
      </c>
      <c r="DC29" s="27">
        <v>0</v>
      </c>
      <c r="DD29" s="47">
        <v>0</v>
      </c>
      <c r="DE29" s="47">
        <v>0</v>
      </c>
      <c r="DF29" s="25">
        <v>0</v>
      </c>
      <c r="DG29" s="25"/>
      <c r="DH29" s="25"/>
      <c r="DI29" s="25"/>
      <c r="DJ29" s="25"/>
      <c r="DK29" s="25"/>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463"/>
      <c r="HO29" s="29"/>
      <c r="HP29" s="29"/>
      <c r="HQ29" s="29"/>
      <c r="HR29" s="29"/>
      <c r="HS29" s="29"/>
      <c r="HT29" s="29"/>
      <c r="HU29" s="29"/>
      <c r="HV29" s="29"/>
      <c r="HW29" s="29"/>
      <c r="HX29" s="29"/>
      <c r="HY29" s="29"/>
      <c r="HZ29" s="29"/>
      <c r="IA29" s="464"/>
      <c r="IB29" s="1"/>
      <c r="IC29" s="1"/>
      <c r="ID29" s="1"/>
      <c r="IE29" s="1"/>
      <c r="IF29" s="1"/>
      <c r="IG29" s="1"/>
      <c r="IH29" s="1"/>
      <c r="II29" s="1"/>
      <c r="IJ29" s="1"/>
      <c r="IK29" s="1"/>
      <c r="IL29" s="1"/>
      <c r="IM29" s="1"/>
    </row>
    <row r="30" spans="1:247" s="38" customFormat="1" x14ac:dyDescent="0.2">
      <c r="B30" s="38" t="s">
        <v>111</v>
      </c>
      <c r="D30" s="45">
        <v>-318271.03000000003</v>
      </c>
      <c r="F30" s="40"/>
      <c r="G30" s="41"/>
      <c r="CU30" s="22">
        <v>-57847.97</v>
      </c>
      <c r="CV30" s="22">
        <v>-56127.01</v>
      </c>
      <c r="CW30" s="48">
        <v>-54335.62</v>
      </c>
      <c r="CX30" s="48">
        <v>-50738.44</v>
      </c>
      <c r="CY30" s="48">
        <v>-49296.39</v>
      </c>
      <c r="CZ30" s="26">
        <v>-42832.07</v>
      </c>
      <c r="DA30" s="48">
        <v>-36284.06</v>
      </c>
      <c r="DB30" s="27">
        <v>-28434.66</v>
      </c>
      <c r="DC30" s="27">
        <v>-20467.41</v>
      </c>
      <c r="DD30" s="48">
        <v>-16644.5</v>
      </c>
      <c r="DE30" s="48">
        <v>-11122.18</v>
      </c>
      <c r="DF30" s="25">
        <v>-7283.33</v>
      </c>
      <c r="DG30" s="25">
        <v>-5159.6000000000004</v>
      </c>
      <c r="DH30" s="25"/>
      <c r="DI30" s="25"/>
      <c r="DJ30" s="25"/>
      <c r="DK30" s="25"/>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v>232483.45</v>
      </c>
      <c r="HK30" s="22">
        <v>215926.77</v>
      </c>
      <c r="HL30" s="22">
        <v>217658.04</v>
      </c>
      <c r="HM30" s="22">
        <v>210993.19</v>
      </c>
      <c r="HN30" s="465"/>
      <c r="HO30" s="31"/>
      <c r="HP30" s="29"/>
      <c r="HQ30" s="31"/>
      <c r="HR30" s="31"/>
      <c r="HS30" s="31"/>
      <c r="HT30" s="31"/>
      <c r="HU30" s="29"/>
      <c r="HV30" s="29"/>
      <c r="HW30" s="29"/>
      <c r="HX30" s="31"/>
      <c r="HY30" s="31"/>
      <c r="HZ30" s="31"/>
      <c r="IA30" s="466"/>
      <c r="IB30" s="1"/>
      <c r="IC30" s="1"/>
      <c r="ID30" s="1"/>
      <c r="IE30" s="1"/>
      <c r="IF30" s="1"/>
      <c r="IG30" s="1"/>
      <c r="IH30" s="1"/>
      <c r="II30" s="1"/>
      <c r="IJ30" s="1"/>
      <c r="IK30" s="1"/>
      <c r="IL30" s="1"/>
      <c r="IM30" s="1"/>
    </row>
    <row r="31" spans="1:247" s="38" customFormat="1" x14ac:dyDescent="0.2">
      <c r="B31" s="38" t="s">
        <v>176</v>
      </c>
      <c r="D31" s="32">
        <f>SUM(D25:D30)</f>
        <v>-20585607.530000001</v>
      </c>
      <c r="E31" s="32">
        <f t="shared" ref="E31:BP31" si="98">SUM(E25:E30)</f>
        <v>20585607.530000001</v>
      </c>
      <c r="F31" s="32">
        <f t="shared" si="98"/>
        <v>0</v>
      </c>
      <c r="G31" s="32">
        <f t="shared" si="98"/>
        <v>0</v>
      </c>
      <c r="H31" s="32">
        <f t="shared" si="98"/>
        <v>0</v>
      </c>
      <c r="I31" s="32">
        <f t="shared" si="98"/>
        <v>0</v>
      </c>
      <c r="J31" s="32">
        <f t="shared" si="98"/>
        <v>0</v>
      </c>
      <c r="K31" s="32">
        <f t="shared" si="98"/>
        <v>0</v>
      </c>
      <c r="L31" s="32">
        <f t="shared" si="98"/>
        <v>0</v>
      </c>
      <c r="M31" s="32">
        <f t="shared" si="98"/>
        <v>0</v>
      </c>
      <c r="N31" s="32">
        <f t="shared" si="98"/>
        <v>0</v>
      </c>
      <c r="O31" s="32">
        <f t="shared" si="98"/>
        <v>0</v>
      </c>
      <c r="P31" s="32">
        <f t="shared" si="98"/>
        <v>0</v>
      </c>
      <c r="Q31" s="32">
        <f t="shared" si="98"/>
        <v>0</v>
      </c>
      <c r="R31" s="32">
        <f t="shared" si="98"/>
        <v>0</v>
      </c>
      <c r="S31" s="32">
        <f t="shared" si="98"/>
        <v>0</v>
      </c>
      <c r="T31" s="32">
        <f t="shared" si="98"/>
        <v>0</v>
      </c>
      <c r="U31" s="32">
        <f t="shared" si="98"/>
        <v>0</v>
      </c>
      <c r="V31" s="32">
        <f t="shared" si="98"/>
        <v>0</v>
      </c>
      <c r="W31" s="32">
        <f t="shared" si="98"/>
        <v>0</v>
      </c>
      <c r="X31" s="32">
        <f t="shared" si="98"/>
        <v>0</v>
      </c>
      <c r="Y31" s="32">
        <f t="shared" si="98"/>
        <v>0</v>
      </c>
      <c r="Z31" s="32">
        <f t="shared" si="98"/>
        <v>0</v>
      </c>
      <c r="AA31" s="32">
        <f t="shared" si="98"/>
        <v>0</v>
      </c>
      <c r="AB31" s="32">
        <f t="shared" si="98"/>
        <v>0</v>
      </c>
      <c r="AC31" s="32">
        <f t="shared" si="98"/>
        <v>0</v>
      </c>
      <c r="AD31" s="32">
        <f t="shared" si="98"/>
        <v>0</v>
      </c>
      <c r="AE31" s="32">
        <f t="shared" si="98"/>
        <v>0</v>
      </c>
      <c r="AF31" s="32">
        <f t="shared" si="98"/>
        <v>0</v>
      </c>
      <c r="AG31" s="32">
        <f t="shared" si="98"/>
        <v>0</v>
      </c>
      <c r="AH31" s="32">
        <f t="shared" si="98"/>
        <v>0</v>
      </c>
      <c r="AI31" s="32">
        <f t="shared" si="98"/>
        <v>0</v>
      </c>
      <c r="AJ31" s="32">
        <f t="shared" si="98"/>
        <v>0</v>
      </c>
      <c r="AK31" s="32">
        <f t="shared" si="98"/>
        <v>0</v>
      </c>
      <c r="AL31" s="32">
        <f t="shared" si="98"/>
        <v>0</v>
      </c>
      <c r="AM31" s="32">
        <f t="shared" si="98"/>
        <v>0</v>
      </c>
      <c r="AN31" s="32">
        <f t="shared" si="98"/>
        <v>0</v>
      </c>
      <c r="AO31" s="32">
        <f t="shared" si="98"/>
        <v>0</v>
      </c>
      <c r="AP31" s="32">
        <f t="shared" si="98"/>
        <v>0</v>
      </c>
      <c r="AQ31" s="32">
        <f t="shared" si="98"/>
        <v>0</v>
      </c>
      <c r="AR31" s="32">
        <f t="shared" si="98"/>
        <v>0</v>
      </c>
      <c r="AS31" s="32">
        <f t="shared" si="98"/>
        <v>0</v>
      </c>
      <c r="AT31" s="32">
        <f t="shared" si="98"/>
        <v>0</v>
      </c>
      <c r="AU31" s="32">
        <f t="shared" si="98"/>
        <v>0</v>
      </c>
      <c r="AV31" s="32">
        <f t="shared" si="98"/>
        <v>0</v>
      </c>
      <c r="AW31" s="32">
        <f t="shared" si="98"/>
        <v>0</v>
      </c>
      <c r="AX31" s="32">
        <f t="shared" si="98"/>
        <v>0</v>
      </c>
      <c r="AY31" s="32">
        <f t="shared" si="98"/>
        <v>0</v>
      </c>
      <c r="AZ31" s="32">
        <f t="shared" si="98"/>
        <v>0</v>
      </c>
      <c r="BA31" s="32">
        <f t="shared" si="98"/>
        <v>0</v>
      </c>
      <c r="BB31" s="32">
        <f t="shared" si="98"/>
        <v>0</v>
      </c>
      <c r="BC31" s="32">
        <f t="shared" si="98"/>
        <v>0</v>
      </c>
      <c r="BD31" s="32">
        <f t="shared" si="98"/>
        <v>0</v>
      </c>
      <c r="BE31" s="32">
        <f t="shared" si="98"/>
        <v>0</v>
      </c>
      <c r="BF31" s="32">
        <f t="shared" si="98"/>
        <v>0</v>
      </c>
      <c r="BG31" s="32">
        <f t="shared" si="98"/>
        <v>0</v>
      </c>
      <c r="BH31" s="32">
        <f t="shared" si="98"/>
        <v>0</v>
      </c>
      <c r="BI31" s="32">
        <f t="shared" si="98"/>
        <v>0</v>
      </c>
      <c r="BJ31" s="32">
        <f t="shared" si="98"/>
        <v>0</v>
      </c>
      <c r="BK31" s="32">
        <f t="shared" si="98"/>
        <v>0</v>
      </c>
      <c r="BL31" s="32">
        <f t="shared" si="98"/>
        <v>0</v>
      </c>
      <c r="BM31" s="32">
        <f t="shared" si="98"/>
        <v>0</v>
      </c>
      <c r="BN31" s="32">
        <f t="shared" si="98"/>
        <v>0</v>
      </c>
      <c r="BO31" s="32">
        <f t="shared" si="98"/>
        <v>0</v>
      </c>
      <c r="BP31" s="32">
        <f t="shared" si="98"/>
        <v>0</v>
      </c>
      <c r="BQ31" s="32">
        <f t="shared" ref="BQ31:DQ31" si="99">SUM(BQ25:BQ30)</f>
        <v>0</v>
      </c>
      <c r="BR31" s="32">
        <f t="shared" si="99"/>
        <v>0</v>
      </c>
      <c r="BS31" s="32">
        <f t="shared" si="99"/>
        <v>0</v>
      </c>
      <c r="BT31" s="32">
        <f t="shared" si="99"/>
        <v>0</v>
      </c>
      <c r="BU31" s="32">
        <f t="shared" si="99"/>
        <v>0</v>
      </c>
      <c r="BV31" s="32">
        <f t="shared" si="99"/>
        <v>0</v>
      </c>
      <c r="BW31" s="32">
        <f t="shared" si="99"/>
        <v>0</v>
      </c>
      <c r="BX31" s="32">
        <f t="shared" si="99"/>
        <v>0</v>
      </c>
      <c r="BY31" s="32">
        <f t="shared" si="99"/>
        <v>0</v>
      </c>
      <c r="BZ31" s="32">
        <f t="shared" si="99"/>
        <v>0</v>
      </c>
      <c r="CA31" s="32">
        <f t="shared" si="99"/>
        <v>0</v>
      </c>
      <c r="CB31" s="32">
        <f t="shared" si="99"/>
        <v>0</v>
      </c>
      <c r="CC31" s="32">
        <f t="shared" si="99"/>
        <v>0</v>
      </c>
      <c r="CD31" s="32">
        <f t="shared" si="99"/>
        <v>0</v>
      </c>
      <c r="CE31" s="32">
        <f t="shared" si="99"/>
        <v>0</v>
      </c>
      <c r="CF31" s="32">
        <f t="shared" si="99"/>
        <v>0</v>
      </c>
      <c r="CG31" s="32">
        <f t="shared" si="99"/>
        <v>0</v>
      </c>
      <c r="CH31" s="32">
        <f t="shared" si="99"/>
        <v>0</v>
      </c>
      <c r="CI31" s="32">
        <f t="shared" si="99"/>
        <v>0</v>
      </c>
      <c r="CJ31" s="32">
        <f t="shared" si="99"/>
        <v>0</v>
      </c>
      <c r="CK31" s="32">
        <f t="shared" si="99"/>
        <v>0</v>
      </c>
      <c r="CL31" s="32">
        <f t="shared" si="99"/>
        <v>0</v>
      </c>
      <c r="CM31" s="32">
        <f t="shared" si="99"/>
        <v>0</v>
      </c>
      <c r="CN31" s="32">
        <f t="shared" si="99"/>
        <v>0</v>
      </c>
      <c r="CO31" s="32">
        <f t="shared" si="99"/>
        <v>0</v>
      </c>
      <c r="CP31" s="32">
        <f t="shared" si="99"/>
        <v>0</v>
      </c>
      <c r="CQ31" s="32">
        <f t="shared" si="99"/>
        <v>0</v>
      </c>
      <c r="CR31" s="32">
        <f t="shared" si="99"/>
        <v>0</v>
      </c>
      <c r="CS31" s="32">
        <f t="shared" si="99"/>
        <v>0</v>
      </c>
      <c r="CT31" s="32">
        <f t="shared" si="99"/>
        <v>0</v>
      </c>
      <c r="CU31" s="32">
        <f t="shared" si="99"/>
        <v>-20701303.469999999</v>
      </c>
      <c r="CV31" s="32">
        <f t="shared" si="99"/>
        <v>508437.77</v>
      </c>
      <c r="CW31" s="32">
        <f t="shared" si="99"/>
        <v>664184.06000000006</v>
      </c>
      <c r="CX31" s="32">
        <f t="shared" si="99"/>
        <v>635475.71</v>
      </c>
      <c r="CY31" s="32">
        <f t="shared" si="99"/>
        <v>1436732.52</v>
      </c>
      <c r="CZ31" s="32">
        <f t="shared" si="99"/>
        <v>2120089.3600000003</v>
      </c>
      <c r="DA31" s="32">
        <f t="shared" si="99"/>
        <v>3392156.65</v>
      </c>
      <c r="DB31" s="32">
        <f t="shared" si="99"/>
        <v>2333716.67</v>
      </c>
      <c r="DC31" s="32">
        <f t="shared" si="99"/>
        <v>2029848.74</v>
      </c>
      <c r="DD31" s="32">
        <f t="shared" si="99"/>
        <v>2088220.5</v>
      </c>
      <c r="DE31" s="32">
        <f t="shared" si="99"/>
        <v>1705904.6</v>
      </c>
      <c r="DF31" s="32">
        <f t="shared" si="99"/>
        <v>1312549.44</v>
      </c>
      <c r="DG31" s="32">
        <f t="shared" si="99"/>
        <v>2473987.4500000002</v>
      </c>
      <c r="DH31" s="32">
        <f t="shared" si="99"/>
        <v>0</v>
      </c>
      <c r="DI31" s="32">
        <f t="shared" si="99"/>
        <v>0</v>
      </c>
      <c r="DJ31" s="32">
        <f t="shared" si="99"/>
        <v>0</v>
      </c>
      <c r="DK31" s="32">
        <f t="shared" si="99"/>
        <v>0</v>
      </c>
      <c r="DL31" s="32">
        <f t="shared" si="99"/>
        <v>0</v>
      </c>
      <c r="DM31" s="32">
        <f t="shared" si="99"/>
        <v>0</v>
      </c>
      <c r="DN31" s="32">
        <f t="shared" si="99"/>
        <v>0</v>
      </c>
      <c r="DO31" s="32">
        <f t="shared" si="99"/>
        <v>0</v>
      </c>
      <c r="DP31" s="32">
        <f t="shared" si="99"/>
        <v>0</v>
      </c>
      <c r="DQ31" s="32">
        <f t="shared" si="99"/>
        <v>0</v>
      </c>
      <c r="DR31" s="49">
        <f t="shared" ref="DR31:DV31" si="100">SUM(DR25:DR30)</f>
        <v>0</v>
      </c>
      <c r="DS31" s="49">
        <f t="shared" si="100"/>
        <v>0</v>
      </c>
      <c r="DT31" s="49">
        <f t="shared" si="100"/>
        <v>0</v>
      </c>
      <c r="DU31" s="49">
        <f t="shared" si="100"/>
        <v>0</v>
      </c>
      <c r="DV31" s="49">
        <f t="shared" si="100"/>
        <v>0</v>
      </c>
      <c r="DW31" s="49">
        <f>SUM(DW25:DW30)</f>
        <v>0</v>
      </c>
      <c r="DX31" s="49">
        <f>SUM(DX25:DX30)</f>
        <v>0</v>
      </c>
      <c r="DY31" s="49">
        <f>SUM(DY25:DY30)</f>
        <v>0</v>
      </c>
      <c r="DZ31" s="49">
        <f>SUM(DZ25:DZ30)</f>
        <v>0</v>
      </c>
      <c r="EA31" s="49">
        <f>SUM(EA25:EA30)</f>
        <v>0</v>
      </c>
      <c r="EB31" s="49"/>
      <c r="EC31" s="49"/>
      <c r="ED31" s="49"/>
      <c r="EE31" s="49"/>
      <c r="EF31" s="49"/>
      <c r="EG31" s="49"/>
      <c r="EH31" s="49"/>
      <c r="EI31" s="49"/>
      <c r="EJ31" s="49"/>
      <c r="EK31" s="49"/>
      <c r="EL31" s="49"/>
      <c r="EM31" s="49"/>
      <c r="EN31" s="49"/>
      <c r="EO31" s="49"/>
      <c r="EP31" s="49"/>
      <c r="EQ31" s="49"/>
      <c r="ER31" s="49"/>
      <c r="ES31" s="49"/>
      <c r="ET31" s="49"/>
      <c r="EU31" s="49"/>
      <c r="EV31" s="49"/>
      <c r="EW31" s="49"/>
      <c r="EX31" s="49"/>
      <c r="EY31" s="49"/>
      <c r="EZ31" s="49"/>
      <c r="FA31" s="49"/>
      <c r="FB31" s="49"/>
      <c r="FC31" s="49"/>
      <c r="FD31" s="49"/>
      <c r="FE31" s="49"/>
      <c r="FF31" s="49"/>
      <c r="FG31" s="49"/>
      <c r="FH31" s="49"/>
      <c r="FI31" s="49"/>
      <c r="FJ31" s="49"/>
      <c r="FK31" s="49"/>
      <c r="FL31" s="49"/>
      <c r="FM31" s="49"/>
      <c r="FN31" s="49"/>
      <c r="FO31" s="49"/>
      <c r="FP31" s="49"/>
      <c r="FQ31" s="49"/>
      <c r="FR31" s="49"/>
      <c r="FS31" s="49"/>
      <c r="FT31" s="49"/>
      <c r="FU31" s="49"/>
      <c r="FV31" s="49"/>
      <c r="FW31" s="49"/>
      <c r="FX31" s="49"/>
      <c r="FY31" s="49"/>
      <c r="FZ31" s="49"/>
      <c r="GA31" s="49"/>
      <c r="GB31" s="49"/>
      <c r="GC31" s="49"/>
      <c r="GD31" s="49"/>
      <c r="GE31" s="49"/>
      <c r="GF31" s="49"/>
      <c r="GG31" s="49"/>
      <c r="GH31" s="49"/>
      <c r="GI31" s="49"/>
      <c r="GJ31" s="49"/>
      <c r="GK31" s="49"/>
      <c r="GL31" s="49"/>
      <c r="GM31" s="49"/>
      <c r="GN31" s="49"/>
      <c r="GO31" s="33">
        <f>SUM(GO25:GO30)</f>
        <v>0</v>
      </c>
      <c r="GP31" s="33">
        <f t="shared" ref="GP31:HA31" si="101">SUM(GP25:GP30)</f>
        <v>0</v>
      </c>
      <c r="GQ31" s="33">
        <f t="shared" si="101"/>
        <v>0</v>
      </c>
      <c r="GR31" s="33">
        <f t="shared" si="101"/>
        <v>0</v>
      </c>
      <c r="GS31" s="33">
        <f t="shared" si="101"/>
        <v>0</v>
      </c>
      <c r="GT31" s="33">
        <f t="shared" si="101"/>
        <v>0</v>
      </c>
      <c r="GU31" s="33">
        <f t="shared" si="101"/>
        <v>0</v>
      </c>
      <c r="GV31" s="33">
        <f t="shared" si="101"/>
        <v>0</v>
      </c>
      <c r="GW31" s="33">
        <f t="shared" si="101"/>
        <v>0</v>
      </c>
      <c r="GX31" s="33">
        <f t="shared" si="101"/>
        <v>0</v>
      </c>
      <c r="GY31" s="33">
        <f t="shared" si="101"/>
        <v>0</v>
      </c>
      <c r="GZ31" s="33">
        <f t="shared" si="101"/>
        <v>0</v>
      </c>
      <c r="HA31" s="33">
        <f t="shared" si="101"/>
        <v>0</v>
      </c>
      <c r="HB31" s="33">
        <f t="shared" ref="HB31:HI31" si="102">SUM(HB25:HB30)</f>
        <v>0</v>
      </c>
      <c r="HC31" s="33">
        <f t="shared" si="102"/>
        <v>0</v>
      </c>
      <c r="HD31" s="33">
        <f t="shared" si="102"/>
        <v>0</v>
      </c>
      <c r="HE31" s="33">
        <f t="shared" si="102"/>
        <v>0</v>
      </c>
      <c r="HF31" s="33">
        <f t="shared" si="102"/>
        <v>0</v>
      </c>
      <c r="HG31" s="33">
        <f t="shared" si="102"/>
        <v>0</v>
      </c>
      <c r="HH31" s="33">
        <f t="shared" si="102"/>
        <v>0</v>
      </c>
      <c r="HI31" s="33">
        <f t="shared" si="102"/>
        <v>0</v>
      </c>
      <c r="HJ31" s="33">
        <f>SUM(HJ25:HJ30)</f>
        <v>49363062.650000006</v>
      </c>
      <c r="HK31" s="33">
        <f t="shared" ref="HK31:HM31" si="103">SUM(HK25:HK30)</f>
        <v>-1521719.23</v>
      </c>
      <c r="HL31" s="33">
        <f t="shared" si="103"/>
        <v>-1236635.96</v>
      </c>
      <c r="HM31" s="33">
        <f t="shared" si="103"/>
        <v>-1193141.81</v>
      </c>
      <c r="HN31" s="467"/>
      <c r="HO31" s="34"/>
      <c r="HP31" s="34"/>
      <c r="HQ31" s="34"/>
      <c r="HR31" s="34"/>
      <c r="HS31" s="34"/>
      <c r="HT31" s="34"/>
      <c r="HU31" s="34"/>
      <c r="HV31" s="34"/>
      <c r="HW31" s="34"/>
      <c r="HX31" s="34"/>
      <c r="HY31" s="34"/>
      <c r="HZ31" s="34"/>
      <c r="IA31" s="468"/>
      <c r="IB31" s="1"/>
      <c r="IC31" s="1"/>
      <c r="ID31" s="1"/>
      <c r="IE31" s="1"/>
      <c r="IF31" s="1"/>
      <c r="IG31" s="1"/>
      <c r="IH31" s="1"/>
      <c r="II31" s="1"/>
      <c r="IJ31" s="1"/>
      <c r="IK31" s="1"/>
      <c r="IL31" s="1"/>
      <c r="IM31" s="1"/>
    </row>
    <row r="32" spans="1:247" x14ac:dyDescent="0.2">
      <c r="B32" s="1" t="s">
        <v>177</v>
      </c>
      <c r="D32" s="15">
        <f>+D24+D31</f>
        <v>-20585607.530000001</v>
      </c>
      <c r="E32" s="15">
        <f>+E24+E31</f>
        <v>0</v>
      </c>
      <c r="F32" s="15">
        <f t="shared" ref="F32:BQ32" si="104">+F24+F31</f>
        <v>0</v>
      </c>
      <c r="G32" s="15">
        <f t="shared" si="104"/>
        <v>0</v>
      </c>
      <c r="H32" s="15">
        <f t="shared" si="104"/>
        <v>0</v>
      </c>
      <c r="I32" s="15">
        <f t="shared" si="104"/>
        <v>0</v>
      </c>
      <c r="J32" s="15">
        <f t="shared" si="104"/>
        <v>0</v>
      </c>
      <c r="K32" s="15">
        <f t="shared" si="104"/>
        <v>0</v>
      </c>
      <c r="L32" s="15">
        <f t="shared" si="104"/>
        <v>0</v>
      </c>
      <c r="M32" s="15">
        <f t="shared" si="104"/>
        <v>0</v>
      </c>
      <c r="N32" s="15">
        <f t="shared" si="104"/>
        <v>0</v>
      </c>
      <c r="O32" s="15">
        <f t="shared" si="104"/>
        <v>0</v>
      </c>
      <c r="P32" s="15">
        <f t="shared" si="104"/>
        <v>0</v>
      </c>
      <c r="Q32" s="15">
        <f t="shared" si="104"/>
        <v>0</v>
      </c>
      <c r="R32" s="15">
        <f t="shared" si="104"/>
        <v>0</v>
      </c>
      <c r="S32" s="15">
        <f t="shared" si="104"/>
        <v>0</v>
      </c>
      <c r="T32" s="15">
        <f t="shared" si="104"/>
        <v>0</v>
      </c>
      <c r="U32" s="15">
        <f t="shared" si="104"/>
        <v>0</v>
      </c>
      <c r="V32" s="15">
        <f t="shared" si="104"/>
        <v>0</v>
      </c>
      <c r="W32" s="15">
        <f t="shared" si="104"/>
        <v>0</v>
      </c>
      <c r="X32" s="15">
        <f t="shared" si="104"/>
        <v>0</v>
      </c>
      <c r="Y32" s="15">
        <f t="shared" si="104"/>
        <v>0</v>
      </c>
      <c r="Z32" s="15">
        <f t="shared" si="104"/>
        <v>0</v>
      </c>
      <c r="AA32" s="15">
        <f t="shared" si="104"/>
        <v>0</v>
      </c>
      <c r="AB32" s="15">
        <f t="shared" si="104"/>
        <v>0</v>
      </c>
      <c r="AC32" s="15">
        <f t="shared" si="104"/>
        <v>0</v>
      </c>
      <c r="AD32" s="15">
        <f t="shared" si="104"/>
        <v>0</v>
      </c>
      <c r="AE32" s="15">
        <f t="shared" si="104"/>
        <v>0</v>
      </c>
      <c r="AF32" s="15">
        <f t="shared" si="104"/>
        <v>0</v>
      </c>
      <c r="AG32" s="15">
        <f t="shared" si="104"/>
        <v>0</v>
      </c>
      <c r="AH32" s="15">
        <f t="shared" si="104"/>
        <v>0</v>
      </c>
      <c r="AI32" s="15">
        <f t="shared" si="104"/>
        <v>0</v>
      </c>
      <c r="AJ32" s="15">
        <f t="shared" si="104"/>
        <v>0</v>
      </c>
      <c r="AK32" s="15">
        <f t="shared" si="104"/>
        <v>0</v>
      </c>
      <c r="AL32" s="15">
        <f t="shared" si="104"/>
        <v>0</v>
      </c>
      <c r="AM32" s="15">
        <f t="shared" si="104"/>
        <v>0</v>
      </c>
      <c r="AN32" s="15">
        <f t="shared" si="104"/>
        <v>0</v>
      </c>
      <c r="AO32" s="15">
        <f t="shared" si="104"/>
        <v>0</v>
      </c>
      <c r="AP32" s="15">
        <f t="shared" si="104"/>
        <v>0</v>
      </c>
      <c r="AQ32" s="15">
        <f t="shared" si="104"/>
        <v>0</v>
      </c>
      <c r="AR32" s="15">
        <f t="shared" si="104"/>
        <v>0</v>
      </c>
      <c r="AS32" s="15">
        <f t="shared" si="104"/>
        <v>0</v>
      </c>
      <c r="AT32" s="15">
        <f t="shared" si="104"/>
        <v>0</v>
      </c>
      <c r="AU32" s="15">
        <f t="shared" si="104"/>
        <v>0</v>
      </c>
      <c r="AV32" s="15">
        <f t="shared" si="104"/>
        <v>0</v>
      </c>
      <c r="AW32" s="15">
        <f t="shared" si="104"/>
        <v>0</v>
      </c>
      <c r="AX32" s="15">
        <f t="shared" si="104"/>
        <v>0</v>
      </c>
      <c r="AY32" s="15">
        <f t="shared" si="104"/>
        <v>0</v>
      </c>
      <c r="AZ32" s="16">
        <f t="shared" si="104"/>
        <v>0</v>
      </c>
      <c r="BA32" s="16">
        <f t="shared" si="104"/>
        <v>0</v>
      </c>
      <c r="BB32" s="16">
        <f t="shared" si="104"/>
        <v>0</v>
      </c>
      <c r="BC32" s="16">
        <f t="shared" si="104"/>
        <v>0</v>
      </c>
      <c r="BD32" s="16">
        <f t="shared" si="104"/>
        <v>0</v>
      </c>
      <c r="BE32" s="16">
        <f t="shared" si="104"/>
        <v>0</v>
      </c>
      <c r="BF32" s="16">
        <f t="shared" si="104"/>
        <v>0</v>
      </c>
      <c r="BG32" s="16">
        <f t="shared" si="104"/>
        <v>0</v>
      </c>
      <c r="BH32" s="16">
        <f t="shared" si="104"/>
        <v>0</v>
      </c>
      <c r="BI32" s="16">
        <f t="shared" si="104"/>
        <v>0</v>
      </c>
      <c r="BJ32" s="16">
        <f t="shared" si="104"/>
        <v>0</v>
      </c>
      <c r="BK32" s="16">
        <f t="shared" si="104"/>
        <v>0</v>
      </c>
      <c r="BL32" s="16">
        <f t="shared" si="104"/>
        <v>0</v>
      </c>
      <c r="BM32" s="16">
        <f t="shared" si="104"/>
        <v>0</v>
      </c>
      <c r="BN32" s="16">
        <f t="shared" si="104"/>
        <v>0</v>
      </c>
      <c r="BO32" s="16">
        <f t="shared" si="104"/>
        <v>0</v>
      </c>
      <c r="BP32" s="16">
        <f t="shared" si="104"/>
        <v>0</v>
      </c>
      <c r="BQ32" s="16">
        <f t="shared" si="104"/>
        <v>0</v>
      </c>
      <c r="BR32" s="16">
        <f t="shared" ref="BR32:EC32" si="105">+BR24+BR31</f>
        <v>0</v>
      </c>
      <c r="BS32" s="16">
        <f t="shared" si="105"/>
        <v>0</v>
      </c>
      <c r="BT32" s="16">
        <f t="shared" si="105"/>
        <v>0</v>
      </c>
      <c r="BU32" s="16">
        <f t="shared" si="105"/>
        <v>0</v>
      </c>
      <c r="BV32" s="16">
        <f t="shared" si="105"/>
        <v>0</v>
      </c>
      <c r="BW32" s="16">
        <f t="shared" si="105"/>
        <v>0</v>
      </c>
      <c r="BX32" s="16">
        <f t="shared" si="105"/>
        <v>0</v>
      </c>
      <c r="BY32" s="16">
        <f t="shared" si="105"/>
        <v>0</v>
      </c>
      <c r="BZ32" s="16">
        <f t="shared" si="105"/>
        <v>0</v>
      </c>
      <c r="CA32" s="16">
        <f t="shared" si="105"/>
        <v>0</v>
      </c>
      <c r="CB32" s="16">
        <f t="shared" si="105"/>
        <v>0</v>
      </c>
      <c r="CC32" s="16">
        <f t="shared" si="105"/>
        <v>0</v>
      </c>
      <c r="CD32" s="16">
        <f t="shared" si="105"/>
        <v>0</v>
      </c>
      <c r="CE32" s="16">
        <f t="shared" si="105"/>
        <v>0</v>
      </c>
      <c r="CF32" s="16">
        <f t="shared" si="105"/>
        <v>0</v>
      </c>
      <c r="CG32" s="16">
        <f t="shared" si="105"/>
        <v>0</v>
      </c>
      <c r="CH32" s="16">
        <f t="shared" si="105"/>
        <v>0</v>
      </c>
      <c r="CI32" s="35">
        <f t="shared" si="105"/>
        <v>0</v>
      </c>
      <c r="CJ32" s="16">
        <f t="shared" si="105"/>
        <v>0</v>
      </c>
      <c r="CK32" s="16">
        <f t="shared" si="105"/>
        <v>0</v>
      </c>
      <c r="CL32" s="16">
        <f t="shared" si="105"/>
        <v>0</v>
      </c>
      <c r="CM32" s="16">
        <f t="shared" si="105"/>
        <v>0</v>
      </c>
      <c r="CN32" s="16">
        <f t="shared" si="105"/>
        <v>0</v>
      </c>
      <c r="CO32" s="16">
        <f t="shared" si="105"/>
        <v>0</v>
      </c>
      <c r="CP32" s="16">
        <f t="shared" si="105"/>
        <v>0</v>
      </c>
      <c r="CQ32" s="16">
        <f t="shared" si="105"/>
        <v>0</v>
      </c>
      <c r="CR32" s="16">
        <f t="shared" si="105"/>
        <v>0</v>
      </c>
      <c r="CS32" s="16">
        <f t="shared" si="105"/>
        <v>0</v>
      </c>
      <c r="CT32" s="16">
        <f t="shared" si="105"/>
        <v>0</v>
      </c>
      <c r="CU32" s="16">
        <f t="shared" si="105"/>
        <v>-20701303.469999999</v>
      </c>
      <c r="CV32" s="16">
        <f t="shared" si="105"/>
        <v>-20192865.699999999</v>
      </c>
      <c r="CW32" s="16">
        <f t="shared" si="105"/>
        <v>-19528681.640000001</v>
      </c>
      <c r="CX32" s="16">
        <f t="shared" si="105"/>
        <v>-18893205.93</v>
      </c>
      <c r="CY32" s="16">
        <f t="shared" si="105"/>
        <v>-17456473.41</v>
      </c>
      <c r="CZ32" s="16">
        <f t="shared" si="105"/>
        <v>-15336384.050000001</v>
      </c>
      <c r="DA32" s="16">
        <f t="shared" si="105"/>
        <v>-11944227.4</v>
      </c>
      <c r="DB32" s="16">
        <f t="shared" si="105"/>
        <v>-9610510.7300000004</v>
      </c>
      <c r="DC32" s="16">
        <f t="shared" si="105"/>
        <v>-7580661.9900000002</v>
      </c>
      <c r="DD32" s="16">
        <f t="shared" si="105"/>
        <v>-5492441.4900000002</v>
      </c>
      <c r="DE32" s="16">
        <f t="shared" si="105"/>
        <v>-3786536.89</v>
      </c>
      <c r="DF32" s="16">
        <f t="shared" si="105"/>
        <v>-2473987.4500000002</v>
      </c>
      <c r="DG32" s="16">
        <f t="shared" si="105"/>
        <v>0</v>
      </c>
      <c r="DH32" s="16">
        <f t="shared" si="105"/>
        <v>0</v>
      </c>
      <c r="DI32" s="16">
        <f t="shared" si="105"/>
        <v>0</v>
      </c>
      <c r="DJ32" s="16">
        <f t="shared" si="105"/>
        <v>0</v>
      </c>
      <c r="DK32" s="16">
        <f t="shared" si="105"/>
        <v>0</v>
      </c>
      <c r="DL32" s="18">
        <f t="shared" si="105"/>
        <v>0</v>
      </c>
      <c r="DM32" s="18">
        <f t="shared" si="105"/>
        <v>0</v>
      </c>
      <c r="DN32" s="18">
        <f t="shared" si="105"/>
        <v>0</v>
      </c>
      <c r="DO32" s="18">
        <f t="shared" si="105"/>
        <v>0</v>
      </c>
      <c r="DP32" s="18">
        <f t="shared" si="105"/>
        <v>0</v>
      </c>
      <c r="DQ32" s="18">
        <f t="shared" si="105"/>
        <v>0</v>
      </c>
      <c r="DR32" s="18">
        <f t="shared" si="105"/>
        <v>0</v>
      </c>
      <c r="DS32" s="18">
        <f t="shared" si="105"/>
        <v>0</v>
      </c>
      <c r="DT32" s="18">
        <f t="shared" si="105"/>
        <v>0</v>
      </c>
      <c r="DU32" s="18">
        <f t="shared" si="105"/>
        <v>0</v>
      </c>
      <c r="DV32" s="18">
        <f t="shared" si="105"/>
        <v>0</v>
      </c>
      <c r="DW32" s="18">
        <f t="shared" si="105"/>
        <v>0</v>
      </c>
      <c r="DX32" s="18">
        <f t="shared" si="105"/>
        <v>0</v>
      </c>
      <c r="DY32" s="18">
        <f t="shared" si="105"/>
        <v>0</v>
      </c>
      <c r="DZ32" s="18">
        <f t="shared" si="105"/>
        <v>0</v>
      </c>
      <c r="EA32" s="18">
        <f t="shared" si="105"/>
        <v>0</v>
      </c>
      <c r="EB32" s="18">
        <f t="shared" si="105"/>
        <v>0</v>
      </c>
      <c r="EC32" s="18">
        <f t="shared" si="105"/>
        <v>0</v>
      </c>
      <c r="ED32" s="18">
        <f t="shared" ref="ED32:GO32" si="106">+ED24+ED31</f>
        <v>0</v>
      </c>
      <c r="EE32" s="18">
        <f t="shared" si="106"/>
        <v>0</v>
      </c>
      <c r="EF32" s="18">
        <f t="shared" si="106"/>
        <v>0</v>
      </c>
      <c r="EG32" s="18">
        <f t="shared" si="106"/>
        <v>0</v>
      </c>
      <c r="EH32" s="18">
        <f t="shared" si="106"/>
        <v>0</v>
      </c>
      <c r="EI32" s="18">
        <f t="shared" si="106"/>
        <v>0</v>
      </c>
      <c r="EJ32" s="18">
        <f t="shared" si="106"/>
        <v>0</v>
      </c>
      <c r="EK32" s="18">
        <f t="shared" si="106"/>
        <v>0</v>
      </c>
      <c r="EL32" s="18">
        <f t="shared" si="106"/>
        <v>0</v>
      </c>
      <c r="EM32" s="18">
        <f t="shared" si="106"/>
        <v>0</v>
      </c>
      <c r="EN32" s="18">
        <f t="shared" si="106"/>
        <v>0</v>
      </c>
      <c r="EO32" s="18">
        <f t="shared" si="106"/>
        <v>0</v>
      </c>
      <c r="EP32" s="18">
        <f t="shared" si="106"/>
        <v>0</v>
      </c>
      <c r="EQ32" s="18">
        <f t="shared" si="106"/>
        <v>0</v>
      </c>
      <c r="ER32" s="18">
        <f t="shared" si="106"/>
        <v>0</v>
      </c>
      <c r="ES32" s="18">
        <f t="shared" si="106"/>
        <v>0</v>
      </c>
      <c r="ET32" s="18">
        <f t="shared" si="106"/>
        <v>0</v>
      </c>
      <c r="EU32" s="18">
        <f t="shared" si="106"/>
        <v>0</v>
      </c>
      <c r="EV32" s="18">
        <f t="shared" si="106"/>
        <v>0</v>
      </c>
      <c r="EW32" s="18">
        <f t="shared" si="106"/>
        <v>0</v>
      </c>
      <c r="EX32" s="18">
        <f t="shared" si="106"/>
        <v>0</v>
      </c>
      <c r="EY32" s="18">
        <f t="shared" si="106"/>
        <v>0</v>
      </c>
      <c r="EZ32" s="18">
        <f t="shared" si="106"/>
        <v>0</v>
      </c>
      <c r="FA32" s="18">
        <f t="shared" si="106"/>
        <v>0</v>
      </c>
      <c r="FB32" s="18">
        <f t="shared" si="106"/>
        <v>0</v>
      </c>
      <c r="FC32" s="18">
        <f t="shared" si="106"/>
        <v>0</v>
      </c>
      <c r="FD32" s="18">
        <f t="shared" si="106"/>
        <v>0</v>
      </c>
      <c r="FE32" s="18">
        <f t="shared" si="106"/>
        <v>0</v>
      </c>
      <c r="FF32" s="18">
        <f t="shared" si="106"/>
        <v>0</v>
      </c>
      <c r="FG32" s="18">
        <f t="shared" si="106"/>
        <v>0</v>
      </c>
      <c r="FH32" s="18">
        <f t="shared" si="106"/>
        <v>0</v>
      </c>
      <c r="FI32" s="18">
        <f t="shared" si="106"/>
        <v>0</v>
      </c>
      <c r="FJ32" s="18">
        <f t="shared" si="106"/>
        <v>0</v>
      </c>
      <c r="FK32" s="18">
        <f t="shared" si="106"/>
        <v>0</v>
      </c>
      <c r="FL32" s="18">
        <f t="shared" si="106"/>
        <v>0</v>
      </c>
      <c r="FM32" s="18">
        <f t="shared" si="106"/>
        <v>0</v>
      </c>
      <c r="FN32" s="18">
        <f t="shared" si="106"/>
        <v>0</v>
      </c>
      <c r="FO32" s="18">
        <f t="shared" si="106"/>
        <v>0</v>
      </c>
      <c r="FP32" s="18">
        <f t="shared" si="106"/>
        <v>0</v>
      </c>
      <c r="FQ32" s="18">
        <f t="shared" si="106"/>
        <v>0</v>
      </c>
      <c r="FR32" s="18">
        <f t="shared" si="106"/>
        <v>0</v>
      </c>
      <c r="FS32" s="18">
        <f t="shared" si="106"/>
        <v>0</v>
      </c>
      <c r="FT32" s="18">
        <f t="shared" si="106"/>
        <v>0</v>
      </c>
      <c r="FU32" s="18">
        <f t="shared" si="106"/>
        <v>0</v>
      </c>
      <c r="FV32" s="18">
        <f t="shared" si="106"/>
        <v>0</v>
      </c>
      <c r="FW32" s="18">
        <f t="shared" si="106"/>
        <v>0</v>
      </c>
      <c r="FX32" s="18">
        <f t="shared" si="106"/>
        <v>0</v>
      </c>
      <c r="FY32" s="18">
        <f t="shared" si="106"/>
        <v>0</v>
      </c>
      <c r="FZ32" s="18">
        <f t="shared" si="106"/>
        <v>0</v>
      </c>
      <c r="GA32" s="18">
        <f t="shared" si="106"/>
        <v>0</v>
      </c>
      <c r="GB32" s="18">
        <f t="shared" si="106"/>
        <v>0</v>
      </c>
      <c r="GC32" s="18">
        <f t="shared" si="106"/>
        <v>0</v>
      </c>
      <c r="GD32" s="18">
        <f t="shared" si="106"/>
        <v>0</v>
      </c>
      <c r="GE32" s="18">
        <f t="shared" si="106"/>
        <v>0</v>
      </c>
      <c r="GF32" s="18">
        <f t="shared" si="106"/>
        <v>0</v>
      </c>
      <c r="GG32" s="18">
        <f t="shared" si="106"/>
        <v>0</v>
      </c>
      <c r="GH32" s="18">
        <f t="shared" si="106"/>
        <v>0</v>
      </c>
      <c r="GI32" s="18">
        <f t="shared" si="106"/>
        <v>0</v>
      </c>
      <c r="GJ32" s="18">
        <f t="shared" si="106"/>
        <v>0</v>
      </c>
      <c r="GK32" s="18">
        <f t="shared" si="106"/>
        <v>0</v>
      </c>
      <c r="GL32" s="18">
        <f t="shared" si="106"/>
        <v>0</v>
      </c>
      <c r="GM32" s="18">
        <f t="shared" si="106"/>
        <v>0</v>
      </c>
      <c r="GN32" s="18">
        <f t="shared" si="106"/>
        <v>0</v>
      </c>
      <c r="GO32" s="18">
        <f t="shared" si="106"/>
        <v>0</v>
      </c>
      <c r="GP32" s="18">
        <f t="shared" ref="GP32:HA32" si="107">+GP24+GP31</f>
        <v>0</v>
      </c>
      <c r="GQ32" s="18">
        <f t="shared" si="107"/>
        <v>0</v>
      </c>
      <c r="GR32" s="18">
        <f t="shared" si="107"/>
        <v>0</v>
      </c>
      <c r="GS32" s="18">
        <f t="shared" si="107"/>
        <v>0</v>
      </c>
      <c r="GT32" s="18">
        <f t="shared" si="107"/>
        <v>0</v>
      </c>
      <c r="GU32" s="18">
        <f t="shared" si="107"/>
        <v>0</v>
      </c>
      <c r="GV32" s="18">
        <f t="shared" si="107"/>
        <v>0</v>
      </c>
      <c r="GW32" s="18">
        <f t="shared" si="107"/>
        <v>0</v>
      </c>
      <c r="GX32" s="18">
        <f t="shared" si="107"/>
        <v>0</v>
      </c>
      <c r="GY32" s="18">
        <f t="shared" si="107"/>
        <v>0</v>
      </c>
      <c r="GZ32" s="18">
        <f t="shared" si="107"/>
        <v>0</v>
      </c>
      <c r="HA32" s="18">
        <f t="shared" si="107"/>
        <v>0</v>
      </c>
      <c r="HB32" s="18">
        <f t="shared" ref="HB32:HM32" si="108">+HB24+HB31</f>
        <v>0</v>
      </c>
      <c r="HC32" s="18">
        <f t="shared" si="108"/>
        <v>0</v>
      </c>
      <c r="HD32" s="18">
        <f t="shared" si="108"/>
        <v>0</v>
      </c>
      <c r="HE32" s="18">
        <f t="shared" si="108"/>
        <v>0</v>
      </c>
      <c r="HF32" s="18">
        <f t="shared" si="108"/>
        <v>0</v>
      </c>
      <c r="HG32" s="18">
        <f t="shared" si="108"/>
        <v>0</v>
      </c>
      <c r="HH32" s="18">
        <f t="shared" si="108"/>
        <v>0</v>
      </c>
      <c r="HI32" s="18">
        <f t="shared" si="108"/>
        <v>0</v>
      </c>
      <c r="HJ32" s="18">
        <f t="shared" si="108"/>
        <v>49363062.650000006</v>
      </c>
      <c r="HK32" s="18">
        <f t="shared" si="108"/>
        <v>47841343.420000009</v>
      </c>
      <c r="HL32" s="18">
        <f t="shared" si="108"/>
        <v>46604707.460000008</v>
      </c>
      <c r="HM32" s="18">
        <f t="shared" si="108"/>
        <v>45411565.650000006</v>
      </c>
      <c r="HN32" s="459"/>
      <c r="HO32" s="19"/>
      <c r="HP32" s="19"/>
      <c r="HQ32" s="19"/>
      <c r="HR32" s="19"/>
      <c r="HS32" s="19"/>
      <c r="HT32" s="19"/>
      <c r="HU32" s="19"/>
      <c r="HV32" s="19"/>
      <c r="HW32" s="19"/>
      <c r="HX32" s="19"/>
      <c r="HY32" s="19"/>
      <c r="HZ32" s="19"/>
      <c r="IA32" s="460"/>
    </row>
    <row r="33" spans="1:247" s="38" customFormat="1" ht="12" thickBot="1" x14ac:dyDescent="0.25">
      <c r="D33" s="51"/>
      <c r="F33" s="40"/>
      <c r="G33" s="41"/>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c r="GD33" s="18"/>
      <c r="GE33" s="18"/>
      <c r="GF33" s="18"/>
      <c r="GG33" s="18"/>
      <c r="GH33" s="18"/>
      <c r="GI33" s="18"/>
      <c r="GJ33" s="18"/>
      <c r="GK33" s="18"/>
      <c r="GL33" s="18"/>
      <c r="GM33" s="18"/>
      <c r="GN33" s="18"/>
      <c r="GO33" s="18"/>
      <c r="GP33" s="18"/>
      <c r="GQ33" s="18"/>
      <c r="GR33" s="18"/>
      <c r="GS33" s="18"/>
      <c r="GT33" s="18"/>
      <c r="GU33" s="18"/>
      <c r="GV33" s="18"/>
      <c r="GW33" s="18"/>
      <c r="GX33" s="18"/>
      <c r="GY33" s="18"/>
      <c r="GZ33" s="18"/>
      <c r="HA33" s="18"/>
      <c r="HB33" s="18"/>
      <c r="HC33" s="18"/>
      <c r="HD33" s="18"/>
      <c r="HE33" s="18"/>
      <c r="HF33" s="18"/>
      <c r="HG33" s="18"/>
      <c r="HH33" s="18"/>
      <c r="HI33" s="18"/>
      <c r="HJ33" s="18"/>
      <c r="HK33" s="18"/>
      <c r="HL33" s="18"/>
      <c r="HM33" s="18"/>
      <c r="HN33" s="459"/>
      <c r="HO33" s="19"/>
      <c r="HP33" s="19"/>
      <c r="HQ33" s="19"/>
      <c r="HR33" s="19"/>
      <c r="HS33" s="19"/>
      <c r="HT33" s="19"/>
      <c r="HU33" s="19"/>
      <c r="HV33" s="19"/>
      <c r="HW33" s="19"/>
      <c r="HX33" s="19"/>
      <c r="HY33" s="19"/>
      <c r="HZ33" s="19"/>
      <c r="IA33" s="460"/>
      <c r="IB33" s="1"/>
      <c r="IC33" s="1"/>
      <c r="ID33" s="1"/>
      <c r="IE33" s="1"/>
      <c r="IF33" s="1"/>
      <c r="IG33" s="1"/>
      <c r="IH33" s="1"/>
      <c r="II33" s="1"/>
      <c r="IJ33" s="1"/>
      <c r="IK33" s="1"/>
      <c r="IL33" s="1"/>
      <c r="IM33" s="1"/>
    </row>
    <row r="34" spans="1:247" s="38" customFormat="1" ht="12" thickTop="1" x14ac:dyDescent="0.2">
      <c r="A34" s="7" t="s">
        <v>345</v>
      </c>
      <c r="C34" s="382" t="s">
        <v>346</v>
      </c>
      <c r="D34" s="51"/>
      <c r="F34" s="40"/>
      <c r="G34" s="41"/>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c r="GD34" s="18"/>
      <c r="GE34" s="18"/>
      <c r="GF34" s="18"/>
      <c r="GG34" s="18"/>
      <c r="GH34" s="18"/>
      <c r="GI34" s="18"/>
      <c r="GJ34" s="18"/>
      <c r="GK34" s="18"/>
      <c r="GL34" s="18"/>
      <c r="GM34" s="18"/>
      <c r="GN34" s="18"/>
      <c r="GO34" s="18"/>
      <c r="GP34" s="18"/>
      <c r="GQ34" s="18"/>
      <c r="GR34" s="18"/>
      <c r="GS34" s="18"/>
      <c r="GT34" s="18"/>
      <c r="GU34" s="18"/>
      <c r="GV34" s="18"/>
      <c r="GW34" s="18"/>
      <c r="GX34" s="18"/>
      <c r="GY34" s="18"/>
      <c r="GZ34" s="18"/>
      <c r="HA34" s="18"/>
      <c r="HB34" s="18"/>
      <c r="HC34" s="18"/>
      <c r="HD34" s="18"/>
      <c r="HE34" s="18"/>
      <c r="HF34" s="18"/>
      <c r="HG34" s="18"/>
      <c r="HH34" s="18"/>
      <c r="HI34" s="18"/>
      <c r="HJ34" s="18"/>
      <c r="HK34" s="18"/>
      <c r="HL34" s="18"/>
      <c r="HM34" s="18"/>
      <c r="HN34" s="459"/>
      <c r="HO34" s="19"/>
      <c r="HP34" s="19"/>
      <c r="HQ34" s="19"/>
      <c r="HR34" s="19"/>
      <c r="HS34" s="19"/>
      <c r="HT34" s="19"/>
      <c r="HU34" s="19"/>
      <c r="HV34" s="19"/>
      <c r="HW34" s="19"/>
      <c r="HX34" s="19"/>
      <c r="HY34" s="19"/>
      <c r="HZ34" s="19"/>
      <c r="IA34" s="460"/>
      <c r="IB34" s="481"/>
      <c r="IC34" s="482"/>
      <c r="ID34" s="482"/>
      <c r="IE34" s="482"/>
      <c r="IF34" s="482"/>
      <c r="IG34" s="482"/>
      <c r="IH34" s="482"/>
      <c r="II34" s="482"/>
      <c r="IJ34" s="482"/>
      <c r="IK34" s="482"/>
      <c r="IL34" s="482"/>
      <c r="IM34" s="483"/>
    </row>
    <row r="35" spans="1:247" s="38" customFormat="1" x14ac:dyDescent="0.2">
      <c r="B35" s="38" t="s">
        <v>172</v>
      </c>
      <c r="D35" s="18">
        <v>0</v>
      </c>
      <c r="E35" s="18">
        <f t="shared" ref="E35" si="109">D43</f>
        <v>0</v>
      </c>
      <c r="F35" s="18">
        <f t="shared" ref="F35" si="110">E43</f>
        <v>0</v>
      </c>
      <c r="G35" s="18">
        <f t="shared" ref="G35" si="111">F43</f>
        <v>0</v>
      </c>
      <c r="H35" s="18">
        <f t="shared" ref="H35" si="112">G43</f>
        <v>0</v>
      </c>
      <c r="I35" s="18">
        <f t="shared" ref="I35" si="113">H43</f>
        <v>0</v>
      </c>
      <c r="J35" s="18">
        <f t="shared" ref="J35" si="114">I43</f>
        <v>0</v>
      </c>
      <c r="K35" s="18">
        <f t="shared" ref="K35" si="115">J43</f>
        <v>0</v>
      </c>
      <c r="L35" s="18">
        <f t="shared" ref="L35" si="116">K43</f>
        <v>0</v>
      </c>
      <c r="M35" s="18">
        <f t="shared" ref="M35" si="117">L43</f>
        <v>0</v>
      </c>
      <c r="N35" s="18">
        <f t="shared" ref="N35" si="118">M43</f>
        <v>0</v>
      </c>
      <c r="O35" s="18">
        <f t="shared" ref="O35" si="119">N43</f>
        <v>0</v>
      </c>
      <c r="P35" s="18">
        <f t="shared" ref="P35" si="120">O43</f>
        <v>0</v>
      </c>
      <c r="Q35" s="18">
        <f t="shared" ref="Q35" si="121">P43</f>
        <v>0</v>
      </c>
      <c r="R35" s="18">
        <f t="shared" ref="R35" si="122">Q43</f>
        <v>0</v>
      </c>
      <c r="S35" s="18">
        <f t="shared" ref="S35" si="123">R43</f>
        <v>0</v>
      </c>
      <c r="T35" s="18">
        <f t="shared" ref="T35" si="124">S43</f>
        <v>0</v>
      </c>
      <c r="U35" s="18">
        <f t="shared" ref="U35" si="125">T43</f>
        <v>0</v>
      </c>
      <c r="V35" s="18">
        <f t="shared" ref="V35" si="126">U43</f>
        <v>0</v>
      </c>
      <c r="W35" s="18">
        <f t="shared" ref="W35" si="127">V43</f>
        <v>0</v>
      </c>
      <c r="X35" s="18">
        <f t="shared" ref="X35" si="128">W43</f>
        <v>0</v>
      </c>
      <c r="Y35" s="18">
        <f t="shared" ref="Y35" si="129">X43</f>
        <v>0</v>
      </c>
      <c r="Z35" s="18">
        <f t="shared" ref="Z35" si="130">Y43</f>
        <v>0</v>
      </c>
      <c r="AA35" s="18">
        <f t="shared" ref="AA35" si="131">Z43</f>
        <v>0</v>
      </c>
      <c r="AB35" s="18">
        <f t="shared" ref="AB35" si="132">AA43</f>
        <v>0</v>
      </c>
      <c r="AC35" s="18">
        <f t="shared" ref="AC35" si="133">AB43</f>
        <v>0</v>
      </c>
      <c r="AD35" s="18">
        <f t="shared" ref="AD35" si="134">AC43</f>
        <v>0</v>
      </c>
      <c r="AE35" s="18">
        <f t="shared" ref="AE35" si="135">AD43</f>
        <v>0</v>
      </c>
      <c r="AF35" s="18">
        <f t="shared" ref="AF35" si="136">AE43</f>
        <v>0</v>
      </c>
      <c r="AG35" s="18">
        <f t="shared" ref="AG35" si="137">AF43</f>
        <v>0</v>
      </c>
      <c r="AH35" s="18">
        <f t="shared" ref="AH35" si="138">AG43</f>
        <v>0</v>
      </c>
      <c r="AI35" s="18">
        <f t="shared" ref="AI35" si="139">AH43</f>
        <v>0</v>
      </c>
      <c r="AJ35" s="18">
        <f t="shared" ref="AJ35" si="140">AI43</f>
        <v>0</v>
      </c>
      <c r="AK35" s="18">
        <f t="shared" ref="AK35" si="141">AJ43</f>
        <v>0</v>
      </c>
      <c r="AL35" s="18">
        <f t="shared" ref="AL35" si="142">AK43</f>
        <v>0</v>
      </c>
      <c r="AM35" s="18">
        <f t="shared" ref="AM35" si="143">AL43</f>
        <v>0</v>
      </c>
      <c r="AN35" s="18">
        <f t="shared" ref="AN35" si="144">AM43</f>
        <v>0</v>
      </c>
      <c r="AO35" s="18">
        <f t="shared" ref="AO35" si="145">AN43</f>
        <v>0</v>
      </c>
      <c r="AP35" s="18">
        <f t="shared" ref="AP35" si="146">AO43</f>
        <v>0</v>
      </c>
      <c r="AQ35" s="18">
        <f t="shared" ref="AQ35" si="147">AP43</f>
        <v>0</v>
      </c>
      <c r="AR35" s="18">
        <f t="shared" ref="AR35" si="148">AQ43</f>
        <v>0</v>
      </c>
      <c r="AS35" s="18">
        <f t="shared" ref="AS35" si="149">AR43</f>
        <v>0</v>
      </c>
      <c r="AT35" s="18">
        <f t="shared" ref="AT35" si="150">AS43</f>
        <v>0</v>
      </c>
      <c r="AU35" s="18">
        <f t="shared" ref="AU35" si="151">AT43</f>
        <v>0</v>
      </c>
      <c r="AV35" s="18">
        <f t="shared" ref="AV35" si="152">AU43</f>
        <v>0</v>
      </c>
      <c r="AW35" s="18">
        <f t="shared" ref="AW35" si="153">AV43</f>
        <v>0</v>
      </c>
      <c r="AX35" s="18">
        <f t="shared" ref="AX35" si="154">AW43</f>
        <v>0</v>
      </c>
      <c r="AY35" s="18">
        <f t="shared" ref="AY35" si="155">AX43</f>
        <v>0</v>
      </c>
      <c r="AZ35" s="18">
        <f t="shared" ref="AZ35" si="156">AY43</f>
        <v>0</v>
      </c>
      <c r="BA35" s="18">
        <f t="shared" ref="BA35" si="157">AZ43</f>
        <v>0</v>
      </c>
      <c r="BB35" s="18">
        <f t="shared" ref="BB35" si="158">BA43</f>
        <v>0</v>
      </c>
      <c r="BC35" s="18">
        <f t="shared" ref="BC35" si="159">BB43</f>
        <v>0</v>
      </c>
      <c r="BD35" s="18">
        <f t="shared" ref="BD35" si="160">BC43</f>
        <v>0</v>
      </c>
      <c r="BE35" s="18">
        <f t="shared" ref="BE35" si="161">BD43</f>
        <v>0</v>
      </c>
      <c r="BF35" s="18">
        <f t="shared" ref="BF35" si="162">BE43</f>
        <v>0</v>
      </c>
      <c r="BG35" s="18">
        <f t="shared" ref="BG35" si="163">BF43</f>
        <v>0</v>
      </c>
      <c r="BH35" s="18">
        <f t="shared" ref="BH35" si="164">BG43</f>
        <v>0</v>
      </c>
      <c r="BI35" s="18">
        <f t="shared" ref="BI35" si="165">BH43</f>
        <v>0</v>
      </c>
      <c r="BJ35" s="18">
        <f t="shared" ref="BJ35" si="166">BI43</f>
        <v>0</v>
      </c>
      <c r="BK35" s="18">
        <f t="shared" ref="BK35" si="167">BJ43</f>
        <v>0</v>
      </c>
      <c r="BL35" s="18">
        <f t="shared" ref="BL35" si="168">BK43</f>
        <v>0</v>
      </c>
      <c r="BM35" s="18">
        <f t="shared" ref="BM35" si="169">BL43</f>
        <v>0</v>
      </c>
      <c r="BN35" s="18">
        <f t="shared" ref="BN35" si="170">BM43</f>
        <v>0</v>
      </c>
      <c r="BO35" s="18">
        <f t="shared" ref="BO35" si="171">BN43</f>
        <v>0</v>
      </c>
      <c r="BP35" s="18">
        <f t="shared" ref="BP35" si="172">BO43</f>
        <v>0</v>
      </c>
      <c r="BQ35" s="18">
        <f t="shared" ref="BQ35" si="173">BP43</f>
        <v>0</v>
      </c>
      <c r="BR35" s="18">
        <f t="shared" ref="BR35" si="174">BQ43</f>
        <v>0</v>
      </c>
      <c r="BS35" s="18">
        <f t="shared" ref="BS35" si="175">BR43</f>
        <v>0</v>
      </c>
      <c r="BT35" s="18">
        <f t="shared" ref="BT35" si="176">BS43</f>
        <v>0</v>
      </c>
      <c r="BU35" s="18">
        <f t="shared" ref="BU35" si="177">BT43</f>
        <v>0</v>
      </c>
      <c r="BV35" s="18">
        <f t="shared" ref="BV35" si="178">BU43</f>
        <v>0</v>
      </c>
      <c r="BW35" s="18">
        <f t="shared" ref="BW35" si="179">BV43</f>
        <v>0</v>
      </c>
      <c r="BX35" s="18">
        <f t="shared" ref="BX35" si="180">BW43</f>
        <v>0</v>
      </c>
      <c r="BY35" s="18">
        <f t="shared" ref="BY35" si="181">BX43</f>
        <v>0</v>
      </c>
      <c r="BZ35" s="18">
        <f t="shared" ref="BZ35" si="182">BY43</f>
        <v>0</v>
      </c>
      <c r="CA35" s="18">
        <f t="shared" ref="CA35" si="183">BZ43</f>
        <v>0</v>
      </c>
      <c r="CB35" s="18">
        <f t="shared" ref="CB35" si="184">CA43</f>
        <v>0</v>
      </c>
      <c r="CC35" s="18">
        <f t="shared" ref="CC35" si="185">CB43</f>
        <v>0</v>
      </c>
      <c r="CD35" s="18">
        <f t="shared" ref="CD35" si="186">CC43</f>
        <v>0</v>
      </c>
      <c r="CE35" s="18">
        <f t="shared" ref="CE35" si="187">CD43</f>
        <v>0</v>
      </c>
      <c r="CF35" s="18">
        <f t="shared" ref="CF35" si="188">CE43</f>
        <v>0</v>
      </c>
      <c r="CG35" s="18">
        <f t="shared" ref="CG35" si="189">CF43</f>
        <v>0</v>
      </c>
      <c r="CH35" s="18">
        <f t="shared" ref="CH35" si="190">CG43</f>
        <v>0</v>
      </c>
      <c r="CI35" s="18">
        <f t="shared" ref="CI35" si="191">CH43</f>
        <v>0</v>
      </c>
      <c r="CJ35" s="18">
        <f t="shared" ref="CJ35" si="192">CI43</f>
        <v>0</v>
      </c>
      <c r="CK35" s="18">
        <f t="shared" ref="CK35" si="193">CJ43</f>
        <v>0</v>
      </c>
      <c r="CL35" s="18">
        <f t="shared" ref="CL35" si="194">CK43</f>
        <v>0</v>
      </c>
      <c r="CM35" s="18">
        <f t="shared" ref="CM35" si="195">CL43</f>
        <v>0</v>
      </c>
      <c r="CN35" s="18">
        <f t="shared" ref="CN35" si="196">CM43</f>
        <v>0</v>
      </c>
      <c r="CO35" s="18">
        <f t="shared" ref="CO35" si="197">CN43</f>
        <v>0</v>
      </c>
      <c r="CP35" s="18">
        <f t="shared" ref="CP35" si="198">CO43</f>
        <v>0</v>
      </c>
      <c r="CQ35" s="18">
        <f t="shared" ref="CQ35" si="199">CP43</f>
        <v>0</v>
      </c>
      <c r="CR35" s="18">
        <f t="shared" ref="CR35" si="200">CQ43</f>
        <v>0</v>
      </c>
      <c r="CS35" s="18">
        <f t="shared" ref="CS35" si="201">CR43</f>
        <v>0</v>
      </c>
      <c r="CT35" s="18">
        <f t="shared" ref="CT35" si="202">CS43</f>
        <v>0</v>
      </c>
      <c r="CU35" s="18">
        <f t="shared" ref="CU35" si="203">CT43</f>
        <v>0</v>
      </c>
      <c r="CV35" s="18">
        <f t="shared" ref="CV35" si="204">CU43</f>
        <v>0</v>
      </c>
      <c r="CW35" s="18">
        <f t="shared" ref="CW35" si="205">CV43</f>
        <v>0</v>
      </c>
      <c r="CX35" s="18">
        <f t="shared" ref="CX35" si="206">CW43</f>
        <v>0</v>
      </c>
      <c r="CY35" s="18">
        <f t="shared" ref="CY35" si="207">CX43</f>
        <v>0</v>
      </c>
      <c r="CZ35" s="18">
        <f t="shared" ref="CZ35" si="208">CY43</f>
        <v>0</v>
      </c>
      <c r="DA35" s="18">
        <f t="shared" ref="DA35" si="209">CZ43</f>
        <v>0</v>
      </c>
      <c r="DB35" s="18">
        <f t="shared" ref="DB35" si="210">DA43</f>
        <v>0</v>
      </c>
      <c r="DC35" s="18">
        <f t="shared" ref="DC35" si="211">DB43</f>
        <v>0</v>
      </c>
      <c r="DD35" s="18">
        <f t="shared" ref="DD35" si="212">DC43</f>
        <v>0</v>
      </c>
      <c r="DE35" s="18">
        <f t="shared" ref="DE35" si="213">DD43</f>
        <v>0</v>
      </c>
      <c r="DF35" s="18">
        <f t="shared" ref="DF35" si="214">DE43</f>
        <v>0</v>
      </c>
      <c r="DG35" s="18">
        <f t="shared" ref="DG35" si="215">DF43</f>
        <v>0</v>
      </c>
      <c r="DH35" s="18">
        <f t="shared" ref="DH35" si="216">DG43</f>
        <v>0</v>
      </c>
      <c r="DI35" s="18">
        <f t="shared" ref="DI35" si="217">DH43</f>
        <v>0</v>
      </c>
      <c r="DJ35" s="18">
        <f t="shared" ref="DJ35" si="218">DI43</f>
        <v>0</v>
      </c>
      <c r="DK35" s="18">
        <f t="shared" ref="DK35" si="219">DJ43</f>
        <v>0</v>
      </c>
      <c r="DL35" s="18">
        <f t="shared" ref="DL35" si="220">DK43</f>
        <v>0</v>
      </c>
      <c r="DM35" s="18">
        <f t="shared" ref="DM35" si="221">DL43</f>
        <v>0</v>
      </c>
      <c r="DN35" s="18">
        <f t="shared" ref="DN35" si="222">DM43</f>
        <v>0</v>
      </c>
      <c r="DO35" s="18">
        <f t="shared" ref="DO35" si="223">DN43</f>
        <v>0</v>
      </c>
      <c r="DP35" s="18">
        <f t="shared" ref="DP35" si="224">DO43</f>
        <v>0</v>
      </c>
      <c r="DQ35" s="18">
        <f t="shared" ref="DQ35" si="225">DP43</f>
        <v>0</v>
      </c>
      <c r="DR35" s="18">
        <f t="shared" ref="DR35" si="226">DQ43</f>
        <v>0</v>
      </c>
      <c r="DS35" s="18">
        <f t="shared" ref="DS35" si="227">DR43</f>
        <v>0</v>
      </c>
      <c r="DT35" s="18">
        <f t="shared" ref="DT35" si="228">DS43</f>
        <v>0</v>
      </c>
      <c r="DU35" s="18">
        <f t="shared" ref="DU35" si="229">DT43</f>
        <v>0</v>
      </c>
      <c r="DV35" s="18">
        <f t="shared" ref="DV35" si="230">DU43</f>
        <v>0</v>
      </c>
      <c r="DW35" s="18">
        <f t="shared" ref="DW35" si="231">DV43</f>
        <v>0</v>
      </c>
      <c r="DX35" s="18">
        <f t="shared" ref="DX35" si="232">DW43</f>
        <v>0</v>
      </c>
      <c r="DY35" s="18">
        <f t="shared" ref="DY35" si="233">DX43</f>
        <v>0</v>
      </c>
      <c r="DZ35" s="18">
        <f t="shared" ref="DZ35" si="234">DY43</f>
        <v>0</v>
      </c>
      <c r="EA35" s="18">
        <f t="shared" ref="EA35" si="235">DZ43</f>
        <v>0</v>
      </c>
      <c r="EB35" s="18">
        <f t="shared" ref="EB35" si="236">EA43</f>
        <v>0</v>
      </c>
      <c r="EC35" s="18">
        <f t="shared" ref="EC35" si="237">EB43</f>
        <v>0</v>
      </c>
      <c r="ED35" s="18">
        <f t="shared" ref="ED35" si="238">EC43</f>
        <v>0</v>
      </c>
      <c r="EE35" s="18">
        <f t="shared" ref="EE35" si="239">ED43</f>
        <v>0</v>
      </c>
      <c r="EF35" s="18">
        <f t="shared" ref="EF35" si="240">EE43</f>
        <v>0</v>
      </c>
      <c r="EG35" s="18">
        <f t="shared" ref="EG35" si="241">EF43</f>
        <v>0</v>
      </c>
      <c r="EH35" s="18">
        <f t="shared" ref="EH35" si="242">EG43</f>
        <v>0</v>
      </c>
      <c r="EI35" s="18">
        <f t="shared" ref="EI35" si="243">EH43</f>
        <v>0</v>
      </c>
      <c r="EJ35" s="18">
        <f t="shared" ref="EJ35" si="244">EI43</f>
        <v>0</v>
      </c>
      <c r="EK35" s="18">
        <f t="shared" ref="EK35" si="245">EJ43</f>
        <v>0</v>
      </c>
      <c r="EL35" s="18">
        <f t="shared" ref="EL35" si="246">EK43</f>
        <v>0</v>
      </c>
      <c r="EM35" s="18">
        <f t="shared" ref="EM35" si="247">EL43</f>
        <v>0</v>
      </c>
      <c r="EN35" s="18">
        <f t="shared" ref="EN35" si="248">EM43</f>
        <v>0</v>
      </c>
      <c r="EO35" s="18">
        <f t="shared" ref="EO35" si="249">EN43</f>
        <v>0</v>
      </c>
      <c r="EP35" s="18">
        <f t="shared" ref="EP35" si="250">EO43</f>
        <v>0</v>
      </c>
      <c r="EQ35" s="18">
        <f t="shared" ref="EQ35" si="251">EP43</f>
        <v>0</v>
      </c>
      <c r="ER35" s="18">
        <f t="shared" ref="ER35" si="252">EQ43</f>
        <v>0</v>
      </c>
      <c r="ES35" s="18">
        <f t="shared" ref="ES35" si="253">ER43</f>
        <v>0</v>
      </c>
      <c r="ET35" s="18">
        <f t="shared" ref="ET35" si="254">ES43</f>
        <v>0</v>
      </c>
      <c r="EU35" s="18">
        <f t="shared" ref="EU35" si="255">ET43</f>
        <v>0</v>
      </c>
      <c r="EV35" s="18">
        <f t="shared" ref="EV35" si="256">EU43</f>
        <v>0</v>
      </c>
      <c r="EW35" s="18">
        <f t="shared" ref="EW35" si="257">EV43</f>
        <v>0</v>
      </c>
      <c r="EX35" s="18">
        <f t="shared" ref="EX35" si="258">EW43</f>
        <v>0</v>
      </c>
      <c r="EY35" s="18">
        <f t="shared" ref="EY35" si="259">EX43</f>
        <v>0</v>
      </c>
      <c r="EZ35" s="18">
        <f t="shared" ref="EZ35" si="260">EY43</f>
        <v>0</v>
      </c>
      <c r="FA35" s="18">
        <f t="shared" ref="FA35" si="261">EZ43</f>
        <v>0</v>
      </c>
      <c r="FB35" s="18">
        <f t="shared" ref="FB35" si="262">FA43</f>
        <v>0</v>
      </c>
      <c r="FC35" s="18">
        <f t="shared" ref="FC35" si="263">FB43</f>
        <v>0</v>
      </c>
      <c r="FD35" s="18">
        <f t="shared" ref="FD35" si="264">FC43</f>
        <v>0</v>
      </c>
      <c r="FE35" s="18">
        <f t="shared" ref="FE35" si="265">FD43</f>
        <v>0</v>
      </c>
      <c r="FF35" s="18">
        <f t="shared" ref="FF35" si="266">FE43</f>
        <v>0</v>
      </c>
      <c r="FG35" s="18">
        <f t="shared" ref="FG35" si="267">FF43</f>
        <v>0</v>
      </c>
      <c r="FH35" s="18">
        <f t="shared" ref="FH35" si="268">FG43</f>
        <v>0</v>
      </c>
      <c r="FI35" s="18">
        <f t="shared" ref="FI35" si="269">FH43</f>
        <v>0</v>
      </c>
      <c r="FJ35" s="18">
        <f t="shared" ref="FJ35" si="270">FI43</f>
        <v>0</v>
      </c>
      <c r="FK35" s="18">
        <f t="shared" ref="FK35" si="271">FJ43</f>
        <v>0</v>
      </c>
      <c r="FL35" s="18">
        <f t="shared" ref="FL35" si="272">FK43</f>
        <v>0</v>
      </c>
      <c r="FM35" s="18">
        <f t="shared" ref="FM35" si="273">FL43</f>
        <v>0</v>
      </c>
      <c r="FN35" s="18">
        <f t="shared" ref="FN35" si="274">FM43</f>
        <v>0</v>
      </c>
      <c r="FO35" s="18">
        <f t="shared" ref="FO35" si="275">FN43</f>
        <v>0</v>
      </c>
      <c r="FP35" s="18">
        <f t="shared" ref="FP35" si="276">FO43</f>
        <v>0</v>
      </c>
      <c r="FQ35" s="18">
        <f t="shared" ref="FQ35" si="277">FP43</f>
        <v>0</v>
      </c>
      <c r="FR35" s="18">
        <f t="shared" ref="FR35" si="278">FQ43</f>
        <v>0</v>
      </c>
      <c r="FS35" s="18">
        <f t="shared" ref="FS35" si="279">FR43</f>
        <v>0</v>
      </c>
      <c r="FT35" s="18">
        <f t="shared" ref="FT35" si="280">FS43</f>
        <v>0</v>
      </c>
      <c r="FU35" s="18">
        <f t="shared" ref="FU35" si="281">FT43</f>
        <v>0</v>
      </c>
      <c r="FV35" s="18">
        <f t="shared" ref="FV35" si="282">FU43</f>
        <v>0</v>
      </c>
      <c r="FW35" s="18">
        <f t="shared" ref="FW35" si="283">FV43</f>
        <v>0</v>
      </c>
      <c r="FX35" s="18">
        <f t="shared" ref="FX35" si="284">FW43</f>
        <v>0</v>
      </c>
      <c r="FY35" s="18">
        <f t="shared" ref="FY35" si="285">FX43</f>
        <v>0</v>
      </c>
      <c r="FZ35" s="18">
        <f t="shared" ref="FZ35" si="286">FY43</f>
        <v>0</v>
      </c>
      <c r="GA35" s="18">
        <f t="shared" ref="GA35" si="287">FZ43</f>
        <v>0</v>
      </c>
      <c r="GB35" s="18">
        <f t="shared" ref="GB35" si="288">GA43</f>
        <v>0</v>
      </c>
      <c r="GC35" s="18">
        <f t="shared" ref="GC35" si="289">GB43</f>
        <v>0</v>
      </c>
      <c r="GD35" s="18">
        <f t="shared" ref="GD35" si="290">GC43</f>
        <v>0</v>
      </c>
      <c r="GE35" s="18">
        <f t="shared" ref="GE35" si="291">GD43</f>
        <v>0</v>
      </c>
      <c r="GF35" s="18">
        <f t="shared" ref="GF35" si="292">GE43</f>
        <v>0</v>
      </c>
      <c r="GG35" s="18">
        <f t="shared" ref="GG35" si="293">GF43</f>
        <v>0</v>
      </c>
      <c r="GH35" s="18">
        <f t="shared" ref="GH35" si="294">GG43</f>
        <v>0</v>
      </c>
      <c r="GI35" s="18">
        <f t="shared" ref="GI35" si="295">GH43</f>
        <v>0</v>
      </c>
      <c r="GJ35" s="18">
        <f t="shared" ref="GJ35" si="296">GI43</f>
        <v>0</v>
      </c>
      <c r="GK35" s="18">
        <f t="shared" ref="GK35" si="297">GJ43</f>
        <v>0</v>
      </c>
      <c r="GL35" s="18">
        <f t="shared" ref="GL35" si="298">GK43</f>
        <v>0</v>
      </c>
      <c r="GM35" s="18">
        <f t="shared" ref="GM35" si="299">GL43</f>
        <v>0</v>
      </c>
      <c r="GN35" s="18">
        <f t="shared" ref="GN35" si="300">GM43</f>
        <v>0</v>
      </c>
      <c r="GO35" s="18">
        <f t="shared" ref="GO35" si="301">GN43</f>
        <v>0</v>
      </c>
      <c r="GP35" s="18">
        <f t="shared" ref="GP35" si="302">GO43</f>
        <v>0</v>
      </c>
      <c r="GQ35" s="18">
        <f t="shared" ref="GQ35" si="303">GP43</f>
        <v>0</v>
      </c>
      <c r="GR35" s="18">
        <f t="shared" ref="GR35" si="304">GQ43</f>
        <v>0</v>
      </c>
      <c r="GS35" s="18">
        <f t="shared" ref="GS35" si="305">GR43</f>
        <v>0</v>
      </c>
      <c r="GT35" s="18">
        <f t="shared" ref="GT35" si="306">GS43</f>
        <v>0</v>
      </c>
      <c r="GU35" s="18">
        <f t="shared" ref="GU35" si="307">GT43</f>
        <v>0</v>
      </c>
      <c r="GV35" s="18">
        <f t="shared" ref="GV35" si="308">GU43</f>
        <v>0</v>
      </c>
      <c r="GW35" s="18">
        <f t="shared" ref="GW35" si="309">GV43</f>
        <v>0</v>
      </c>
      <c r="GX35" s="18">
        <f t="shared" ref="GX35" si="310">GW43</f>
        <v>0</v>
      </c>
      <c r="GY35" s="18">
        <f t="shared" ref="GY35" si="311">GX43</f>
        <v>0</v>
      </c>
      <c r="GZ35" s="18">
        <f t="shared" ref="GZ35" si="312">GY43</f>
        <v>0</v>
      </c>
      <c r="HA35" s="18">
        <f t="shared" ref="HA35" si="313">GZ43</f>
        <v>0</v>
      </c>
      <c r="HB35" s="18">
        <f t="shared" ref="HB35" si="314">HA43</f>
        <v>0</v>
      </c>
      <c r="HC35" s="18">
        <f t="shared" ref="HC35" si="315">HB43</f>
        <v>0</v>
      </c>
      <c r="HD35" s="18">
        <f t="shared" ref="HD35" si="316">HC43</f>
        <v>0</v>
      </c>
      <c r="HE35" s="18">
        <f t="shared" ref="HE35" si="317">HD43</f>
        <v>0</v>
      </c>
      <c r="HF35" s="18">
        <f t="shared" ref="HF35" si="318">HE43</f>
        <v>0</v>
      </c>
      <c r="HG35" s="18">
        <f t="shared" ref="HG35" si="319">HF43</f>
        <v>0</v>
      </c>
      <c r="HH35" s="18">
        <f t="shared" ref="HH35" si="320">HG43</f>
        <v>0</v>
      </c>
      <c r="HI35" s="18">
        <f t="shared" ref="HI35" si="321">HH43</f>
        <v>0</v>
      </c>
      <c r="HJ35" s="18">
        <f t="shared" ref="HJ35" si="322">HI43</f>
        <v>0</v>
      </c>
      <c r="HK35" s="18">
        <f>HJ43</f>
        <v>0</v>
      </c>
      <c r="HL35" s="18">
        <f t="shared" ref="HL35" si="323">HK43</f>
        <v>0</v>
      </c>
      <c r="HM35" s="18">
        <f t="shared" ref="HM35" si="324">HL43</f>
        <v>0</v>
      </c>
      <c r="HN35" s="459"/>
      <c r="HO35" s="19"/>
      <c r="HP35" s="19"/>
      <c r="HQ35" s="19"/>
      <c r="HR35" s="19"/>
      <c r="HS35" s="19"/>
      <c r="HT35" s="19"/>
      <c r="HU35" s="19"/>
      <c r="HV35" s="19"/>
      <c r="HW35" s="19"/>
      <c r="HX35" s="19"/>
      <c r="HY35" s="19"/>
      <c r="HZ35" s="19"/>
      <c r="IA35" s="460"/>
      <c r="IB35" s="459"/>
      <c r="IC35" s="19"/>
      <c r="ID35" s="19"/>
      <c r="IE35" s="19"/>
      <c r="IF35" s="19"/>
      <c r="IG35" s="19"/>
      <c r="IH35" s="19"/>
      <c r="II35" s="19"/>
      <c r="IJ35" s="19"/>
      <c r="IK35" s="19"/>
      <c r="IL35" s="19"/>
      <c r="IM35" s="460"/>
    </row>
    <row r="36" spans="1:247" s="38" customFormat="1" x14ac:dyDescent="0.2">
      <c r="B36" s="38" t="s">
        <v>173</v>
      </c>
      <c r="D36" s="51"/>
      <c r="F36" s="40"/>
      <c r="G36" s="41"/>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c r="GD36" s="18"/>
      <c r="GE36" s="18"/>
      <c r="GF36" s="18"/>
      <c r="GG36" s="18"/>
      <c r="GH36" s="18"/>
      <c r="GI36" s="18"/>
      <c r="GJ36" s="18"/>
      <c r="GK36" s="18"/>
      <c r="GL36" s="18"/>
      <c r="GM36" s="18"/>
      <c r="GN36" s="18"/>
      <c r="GO36" s="18"/>
      <c r="GP36" s="18"/>
      <c r="GQ36" s="18"/>
      <c r="GR36" s="18"/>
      <c r="GS36" s="18"/>
      <c r="GT36" s="18"/>
      <c r="GU36" s="18"/>
      <c r="GV36" s="18"/>
      <c r="GW36" s="18"/>
      <c r="GX36" s="18"/>
      <c r="GY36" s="18"/>
      <c r="GZ36" s="18"/>
      <c r="HA36" s="18"/>
      <c r="HB36" s="18"/>
      <c r="HC36" s="18"/>
      <c r="HD36" s="18"/>
      <c r="HE36" s="18"/>
      <c r="HF36" s="18"/>
      <c r="HG36" s="18"/>
      <c r="HH36" s="18"/>
      <c r="HI36" s="18"/>
      <c r="HJ36" s="22"/>
      <c r="HK36" s="22"/>
      <c r="HL36" s="22"/>
      <c r="HM36" s="22"/>
      <c r="HN36" s="463"/>
      <c r="HO36" s="29"/>
      <c r="HP36" s="19"/>
      <c r="HQ36" s="29"/>
      <c r="HR36" s="29"/>
      <c r="HS36" s="29"/>
      <c r="HT36" s="29"/>
      <c r="HU36" s="29"/>
      <c r="HV36" s="19"/>
      <c r="HW36" s="29"/>
      <c r="HX36" s="29"/>
      <c r="HY36" s="29"/>
      <c r="HZ36" s="29"/>
      <c r="IA36" s="464"/>
      <c r="IB36" s="459"/>
      <c r="IC36" s="29"/>
      <c r="ID36" s="29"/>
      <c r="IE36" s="29"/>
      <c r="IF36" s="29"/>
      <c r="IG36" s="29"/>
      <c r="IH36" s="29"/>
      <c r="II36" s="29"/>
      <c r="IJ36" s="29"/>
      <c r="IK36" s="29"/>
      <c r="IL36" s="29"/>
      <c r="IM36" s="464"/>
    </row>
    <row r="37" spans="1:247" s="38" customFormat="1" x14ac:dyDescent="0.2">
      <c r="B37" s="38" t="s">
        <v>179</v>
      </c>
      <c r="D37" s="51"/>
      <c r="F37" s="40"/>
      <c r="G37" s="41"/>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c r="GE37" s="18"/>
      <c r="GF37" s="18"/>
      <c r="GG37" s="18"/>
      <c r="GH37" s="18"/>
      <c r="GI37" s="18"/>
      <c r="GJ37" s="18"/>
      <c r="GK37" s="18"/>
      <c r="GL37" s="18"/>
      <c r="GM37" s="18"/>
      <c r="GN37" s="18"/>
      <c r="GO37" s="18"/>
      <c r="GP37" s="18"/>
      <c r="GQ37" s="18"/>
      <c r="GR37" s="18"/>
      <c r="GS37" s="18"/>
      <c r="GT37" s="18"/>
      <c r="GU37" s="18"/>
      <c r="GV37" s="18"/>
      <c r="GW37" s="18"/>
      <c r="GX37" s="18"/>
      <c r="GY37" s="18"/>
      <c r="GZ37" s="18"/>
      <c r="HA37" s="18"/>
      <c r="HB37" s="18"/>
      <c r="HC37" s="18"/>
      <c r="HD37" s="18"/>
      <c r="HE37" s="18"/>
      <c r="HF37" s="18"/>
      <c r="HG37" s="18"/>
      <c r="HH37" s="18"/>
      <c r="HI37" s="18"/>
      <c r="HJ37" s="18"/>
      <c r="HK37" s="18"/>
      <c r="HL37" s="18"/>
      <c r="HM37" s="18"/>
      <c r="HN37" s="459"/>
      <c r="HO37" s="19"/>
      <c r="HP37" s="19"/>
      <c r="HQ37" s="19"/>
      <c r="HR37" s="19"/>
      <c r="HS37" s="19"/>
      <c r="HT37" s="19"/>
      <c r="HU37" s="19"/>
      <c r="HV37" s="19"/>
      <c r="HW37" s="19"/>
      <c r="HX37" s="19"/>
      <c r="HY37" s="19"/>
      <c r="HZ37" s="19"/>
      <c r="IA37" s="460"/>
      <c r="IB37" s="459"/>
      <c r="IC37" s="19"/>
      <c r="ID37" s="19"/>
      <c r="IE37" s="19"/>
      <c r="IF37" s="19"/>
      <c r="IG37" s="19"/>
      <c r="IH37" s="19"/>
      <c r="II37" s="19"/>
      <c r="IJ37" s="19"/>
      <c r="IK37" s="19"/>
      <c r="IL37" s="19"/>
      <c r="IM37" s="460"/>
    </row>
    <row r="38" spans="1:247" s="38" customFormat="1" x14ac:dyDescent="0.2">
      <c r="B38" s="38" t="s">
        <v>180</v>
      </c>
      <c r="D38" s="51"/>
      <c r="F38" s="40"/>
      <c r="G38" s="41"/>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c r="GD38" s="18"/>
      <c r="GE38" s="18"/>
      <c r="GF38" s="18"/>
      <c r="GG38" s="18"/>
      <c r="GH38" s="18"/>
      <c r="GI38" s="18"/>
      <c r="GJ38" s="18"/>
      <c r="GK38" s="18"/>
      <c r="GL38" s="18"/>
      <c r="GM38" s="18"/>
      <c r="GN38" s="18"/>
      <c r="GO38" s="18"/>
      <c r="GP38" s="18"/>
      <c r="GQ38" s="18"/>
      <c r="GR38" s="18"/>
      <c r="GS38" s="18"/>
      <c r="GT38" s="18"/>
      <c r="GU38" s="18"/>
      <c r="GV38" s="18"/>
      <c r="GW38" s="18"/>
      <c r="GX38" s="18"/>
      <c r="GY38" s="18"/>
      <c r="GZ38" s="18"/>
      <c r="HA38" s="18"/>
      <c r="HB38" s="18"/>
      <c r="HC38" s="18"/>
      <c r="HD38" s="18"/>
      <c r="HE38" s="18"/>
      <c r="HF38" s="18"/>
      <c r="HG38" s="18"/>
      <c r="HH38" s="18"/>
      <c r="HI38" s="18"/>
      <c r="HJ38" s="23"/>
      <c r="HK38" s="18"/>
      <c r="HL38" s="18"/>
      <c r="HM38" s="18"/>
      <c r="HN38" s="459"/>
      <c r="HO38" s="19"/>
      <c r="HP38" s="19"/>
      <c r="HQ38" s="19"/>
      <c r="HR38" s="19"/>
      <c r="HS38" s="19"/>
      <c r="HT38" s="19"/>
      <c r="HU38" s="19"/>
      <c r="HV38" s="19"/>
      <c r="HW38" s="19"/>
      <c r="HX38" s="19"/>
      <c r="HY38" s="19"/>
      <c r="HZ38" s="19"/>
      <c r="IA38" s="460"/>
      <c r="IB38" s="459"/>
      <c r="IC38" s="19"/>
      <c r="ID38" s="19"/>
      <c r="IE38" s="19"/>
      <c r="IF38" s="19"/>
      <c r="IG38" s="19"/>
      <c r="IH38" s="19"/>
      <c r="II38" s="19"/>
      <c r="IJ38" s="19"/>
      <c r="IK38" s="19"/>
      <c r="IL38" s="19"/>
      <c r="IM38" s="460"/>
    </row>
    <row r="39" spans="1:247" s="38" customFormat="1" x14ac:dyDescent="0.2">
      <c r="B39" s="38" t="s">
        <v>181</v>
      </c>
      <c r="D39" s="51"/>
      <c r="F39" s="40"/>
      <c r="G39" s="41"/>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8"/>
      <c r="FV39" s="18"/>
      <c r="FW39" s="18"/>
      <c r="FX39" s="18"/>
      <c r="FY39" s="18"/>
      <c r="FZ39" s="18"/>
      <c r="GA39" s="18"/>
      <c r="GB39" s="18"/>
      <c r="GC39" s="18"/>
      <c r="GD39" s="18"/>
      <c r="GE39" s="18"/>
      <c r="GF39" s="18"/>
      <c r="GG39" s="18"/>
      <c r="GH39" s="18"/>
      <c r="GI39" s="18"/>
      <c r="GJ39" s="18"/>
      <c r="GK39" s="18"/>
      <c r="GL39" s="18"/>
      <c r="GM39" s="18"/>
      <c r="GN39" s="18"/>
      <c r="GO39" s="18"/>
      <c r="GP39" s="18"/>
      <c r="GQ39" s="18"/>
      <c r="GR39" s="18"/>
      <c r="GS39" s="18"/>
      <c r="GT39" s="18"/>
      <c r="GU39" s="18"/>
      <c r="GV39" s="18"/>
      <c r="GW39" s="18"/>
      <c r="GX39" s="18"/>
      <c r="GY39" s="18"/>
      <c r="GZ39" s="18"/>
      <c r="HA39" s="18"/>
      <c r="HB39" s="18"/>
      <c r="HC39" s="18"/>
      <c r="HD39" s="18"/>
      <c r="HE39" s="18"/>
      <c r="HF39" s="18"/>
      <c r="HG39" s="18"/>
      <c r="HH39" s="18"/>
      <c r="HI39" s="18"/>
      <c r="HJ39" s="22"/>
      <c r="HK39" s="22"/>
      <c r="HL39" s="22"/>
      <c r="HM39" s="22"/>
      <c r="HN39" s="461"/>
      <c r="HO39" s="28"/>
      <c r="HP39" s="28"/>
      <c r="HQ39" s="28"/>
      <c r="HR39" s="28"/>
      <c r="HS39" s="28"/>
      <c r="HT39" s="28"/>
      <c r="HU39" s="28"/>
      <c r="HV39" s="28"/>
      <c r="HW39" s="28"/>
      <c r="HX39" s="28"/>
      <c r="HY39" s="28"/>
      <c r="HZ39" s="28"/>
      <c r="IA39" s="462"/>
      <c r="IB39" s="461"/>
      <c r="IC39" s="28"/>
      <c r="ID39" s="28"/>
      <c r="IE39" s="28"/>
      <c r="IF39" s="28"/>
      <c r="IG39" s="28"/>
      <c r="IH39" s="28"/>
      <c r="II39" s="28"/>
      <c r="IJ39" s="28"/>
      <c r="IK39" s="28"/>
      <c r="IL39" s="28"/>
      <c r="IM39" s="462"/>
    </row>
    <row r="40" spans="1:247" s="38" customFormat="1" x14ac:dyDescent="0.2">
      <c r="B40" s="1" t="s">
        <v>175</v>
      </c>
      <c r="D40" s="51"/>
      <c r="F40" s="40"/>
      <c r="G40" s="41"/>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c r="GD40" s="18"/>
      <c r="GE40" s="18"/>
      <c r="GF40" s="18"/>
      <c r="GG40" s="18"/>
      <c r="GH40" s="18"/>
      <c r="GI40" s="18"/>
      <c r="GJ40" s="18"/>
      <c r="GK40" s="18"/>
      <c r="GL40" s="18"/>
      <c r="GM40" s="18"/>
      <c r="GN40" s="18"/>
      <c r="GO40" s="18"/>
      <c r="GP40" s="18"/>
      <c r="GQ40" s="18"/>
      <c r="GR40" s="18"/>
      <c r="GS40" s="18"/>
      <c r="GT40" s="18"/>
      <c r="GU40" s="18"/>
      <c r="GV40" s="18"/>
      <c r="GW40" s="18"/>
      <c r="GX40" s="18"/>
      <c r="GY40" s="18"/>
      <c r="GZ40" s="18"/>
      <c r="HA40" s="18"/>
      <c r="HB40" s="18"/>
      <c r="HC40" s="18"/>
      <c r="HD40" s="18"/>
      <c r="HE40" s="18"/>
      <c r="HF40" s="18"/>
      <c r="HG40" s="18"/>
      <c r="HH40" s="18"/>
      <c r="HI40" s="18"/>
      <c r="HJ40" s="22"/>
      <c r="HK40" s="22"/>
      <c r="HL40" s="22"/>
      <c r="HM40" s="22"/>
      <c r="HN40" s="463"/>
      <c r="HO40" s="29"/>
      <c r="HP40" s="29"/>
      <c r="HQ40" s="29"/>
      <c r="HR40" s="29"/>
      <c r="HS40" s="29"/>
      <c r="HT40" s="29"/>
      <c r="HU40" s="29"/>
      <c r="HV40" s="29"/>
      <c r="HW40" s="29"/>
      <c r="HX40" s="29"/>
      <c r="HY40" s="29"/>
      <c r="HZ40" s="29"/>
      <c r="IA40" s="464"/>
      <c r="IB40" s="463"/>
      <c r="IC40" s="29"/>
      <c r="ID40" s="29"/>
      <c r="IE40" s="29"/>
      <c r="IF40" s="29"/>
      <c r="IG40" s="29"/>
      <c r="IH40" s="29"/>
      <c r="II40" s="29"/>
      <c r="IJ40" s="29"/>
      <c r="IK40" s="29"/>
      <c r="IL40" s="29"/>
      <c r="IM40" s="464"/>
    </row>
    <row r="41" spans="1:247" s="38" customFormat="1" x14ac:dyDescent="0.2">
      <c r="B41" s="38" t="s">
        <v>111</v>
      </c>
      <c r="D41" s="51"/>
      <c r="F41" s="40"/>
      <c r="G41" s="41"/>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c r="GD41" s="18"/>
      <c r="GE41" s="18"/>
      <c r="GF41" s="18"/>
      <c r="GG41" s="18"/>
      <c r="GH41" s="18"/>
      <c r="GI41" s="18"/>
      <c r="GJ41" s="18"/>
      <c r="GK41" s="18"/>
      <c r="GL41" s="18"/>
      <c r="GM41" s="18"/>
      <c r="GN41" s="18"/>
      <c r="GO41" s="18"/>
      <c r="GP41" s="18"/>
      <c r="GQ41" s="18"/>
      <c r="GR41" s="18"/>
      <c r="GS41" s="18"/>
      <c r="GT41" s="18"/>
      <c r="GU41" s="18"/>
      <c r="GV41" s="18"/>
      <c r="GW41" s="18"/>
      <c r="GX41" s="18"/>
      <c r="GY41" s="18"/>
      <c r="GZ41" s="18"/>
      <c r="HA41" s="18"/>
      <c r="HB41" s="18"/>
      <c r="HC41" s="18"/>
      <c r="HD41" s="18"/>
      <c r="HE41" s="18"/>
      <c r="HF41" s="18"/>
      <c r="HG41" s="18"/>
      <c r="HH41" s="18"/>
      <c r="HI41" s="18"/>
      <c r="HJ41" s="22"/>
      <c r="HK41" s="22"/>
      <c r="HL41" s="22"/>
      <c r="HM41" s="22"/>
      <c r="HN41" s="465"/>
      <c r="HO41" s="31"/>
      <c r="HP41" s="29"/>
      <c r="HQ41" s="31"/>
      <c r="HR41" s="31"/>
      <c r="HS41" s="31"/>
      <c r="HT41" s="31"/>
      <c r="HU41" s="29"/>
      <c r="HV41" s="29"/>
      <c r="HW41" s="29"/>
      <c r="HX41" s="29"/>
      <c r="HY41" s="31"/>
      <c r="HZ41" s="31"/>
      <c r="IA41" s="466"/>
      <c r="IB41" s="465"/>
      <c r="IC41" s="31"/>
      <c r="ID41" s="31"/>
      <c r="IE41" s="31"/>
      <c r="IF41" s="31"/>
      <c r="IG41" s="31"/>
      <c r="IH41" s="31"/>
      <c r="II41" s="31"/>
      <c r="IJ41" s="31"/>
      <c r="IK41" s="31"/>
      <c r="IL41" s="31"/>
      <c r="IM41" s="466"/>
    </row>
    <row r="42" spans="1:247" s="38" customFormat="1" x14ac:dyDescent="0.2">
      <c r="B42" s="38" t="s">
        <v>176</v>
      </c>
      <c r="D42" s="33">
        <f t="shared" ref="D42:M42" si="325">SUM(D36:D41)</f>
        <v>0</v>
      </c>
      <c r="E42" s="33">
        <f t="shared" si="325"/>
        <v>0</v>
      </c>
      <c r="F42" s="33">
        <f t="shared" si="325"/>
        <v>0</v>
      </c>
      <c r="G42" s="33">
        <f t="shared" si="325"/>
        <v>0</v>
      </c>
      <c r="H42" s="33">
        <f t="shared" si="325"/>
        <v>0</v>
      </c>
      <c r="I42" s="33">
        <f t="shared" si="325"/>
        <v>0</v>
      </c>
      <c r="J42" s="33">
        <f t="shared" si="325"/>
        <v>0</v>
      </c>
      <c r="K42" s="33">
        <f t="shared" si="325"/>
        <v>0</v>
      </c>
      <c r="L42" s="33">
        <f t="shared" si="325"/>
        <v>0</v>
      </c>
      <c r="M42" s="33">
        <f t="shared" si="325"/>
        <v>0</v>
      </c>
      <c r="N42" s="33">
        <f t="shared" ref="N42:BY42" si="326">SUM(N36:N41)</f>
        <v>0</v>
      </c>
      <c r="O42" s="33">
        <f t="shared" si="326"/>
        <v>0</v>
      </c>
      <c r="P42" s="33">
        <f t="shared" si="326"/>
        <v>0</v>
      </c>
      <c r="Q42" s="33">
        <f t="shared" si="326"/>
        <v>0</v>
      </c>
      <c r="R42" s="33">
        <f t="shared" si="326"/>
        <v>0</v>
      </c>
      <c r="S42" s="33">
        <f t="shared" si="326"/>
        <v>0</v>
      </c>
      <c r="T42" s="33">
        <f t="shared" si="326"/>
        <v>0</v>
      </c>
      <c r="U42" s="33">
        <f t="shared" si="326"/>
        <v>0</v>
      </c>
      <c r="V42" s="33">
        <f t="shared" si="326"/>
        <v>0</v>
      </c>
      <c r="W42" s="33">
        <f t="shared" si="326"/>
        <v>0</v>
      </c>
      <c r="X42" s="33">
        <f t="shared" si="326"/>
        <v>0</v>
      </c>
      <c r="Y42" s="33">
        <f t="shared" si="326"/>
        <v>0</v>
      </c>
      <c r="Z42" s="33">
        <f t="shared" si="326"/>
        <v>0</v>
      </c>
      <c r="AA42" s="33">
        <f t="shared" si="326"/>
        <v>0</v>
      </c>
      <c r="AB42" s="33">
        <f t="shared" si="326"/>
        <v>0</v>
      </c>
      <c r="AC42" s="33">
        <f t="shared" si="326"/>
        <v>0</v>
      </c>
      <c r="AD42" s="33">
        <f t="shared" si="326"/>
        <v>0</v>
      </c>
      <c r="AE42" s="33">
        <f t="shared" si="326"/>
        <v>0</v>
      </c>
      <c r="AF42" s="33">
        <f t="shared" si="326"/>
        <v>0</v>
      </c>
      <c r="AG42" s="33">
        <f t="shared" si="326"/>
        <v>0</v>
      </c>
      <c r="AH42" s="33">
        <f t="shared" si="326"/>
        <v>0</v>
      </c>
      <c r="AI42" s="33">
        <f t="shared" si="326"/>
        <v>0</v>
      </c>
      <c r="AJ42" s="33">
        <f t="shared" si="326"/>
        <v>0</v>
      </c>
      <c r="AK42" s="33">
        <f t="shared" si="326"/>
        <v>0</v>
      </c>
      <c r="AL42" s="33">
        <f t="shared" si="326"/>
        <v>0</v>
      </c>
      <c r="AM42" s="33">
        <f t="shared" si="326"/>
        <v>0</v>
      </c>
      <c r="AN42" s="33">
        <f t="shared" si="326"/>
        <v>0</v>
      </c>
      <c r="AO42" s="33">
        <f t="shared" si="326"/>
        <v>0</v>
      </c>
      <c r="AP42" s="33">
        <f t="shared" si="326"/>
        <v>0</v>
      </c>
      <c r="AQ42" s="33">
        <f t="shared" si="326"/>
        <v>0</v>
      </c>
      <c r="AR42" s="33">
        <f t="shared" si="326"/>
        <v>0</v>
      </c>
      <c r="AS42" s="33">
        <f t="shared" si="326"/>
        <v>0</v>
      </c>
      <c r="AT42" s="33">
        <f t="shared" si="326"/>
        <v>0</v>
      </c>
      <c r="AU42" s="33">
        <f t="shared" si="326"/>
        <v>0</v>
      </c>
      <c r="AV42" s="33">
        <f t="shared" si="326"/>
        <v>0</v>
      </c>
      <c r="AW42" s="33">
        <f t="shared" si="326"/>
        <v>0</v>
      </c>
      <c r="AX42" s="33">
        <f t="shared" si="326"/>
        <v>0</v>
      </c>
      <c r="AY42" s="33">
        <f t="shared" si="326"/>
        <v>0</v>
      </c>
      <c r="AZ42" s="33">
        <f t="shared" si="326"/>
        <v>0</v>
      </c>
      <c r="BA42" s="33">
        <f t="shared" si="326"/>
        <v>0</v>
      </c>
      <c r="BB42" s="33">
        <f t="shared" si="326"/>
        <v>0</v>
      </c>
      <c r="BC42" s="33">
        <f t="shared" si="326"/>
        <v>0</v>
      </c>
      <c r="BD42" s="33">
        <f t="shared" si="326"/>
        <v>0</v>
      </c>
      <c r="BE42" s="33">
        <f t="shared" si="326"/>
        <v>0</v>
      </c>
      <c r="BF42" s="33">
        <f t="shared" si="326"/>
        <v>0</v>
      </c>
      <c r="BG42" s="33">
        <f t="shared" si="326"/>
        <v>0</v>
      </c>
      <c r="BH42" s="33">
        <f t="shared" si="326"/>
        <v>0</v>
      </c>
      <c r="BI42" s="33">
        <f t="shared" si="326"/>
        <v>0</v>
      </c>
      <c r="BJ42" s="33">
        <f t="shared" si="326"/>
        <v>0</v>
      </c>
      <c r="BK42" s="33">
        <f t="shared" si="326"/>
        <v>0</v>
      </c>
      <c r="BL42" s="33">
        <f t="shared" si="326"/>
        <v>0</v>
      </c>
      <c r="BM42" s="33">
        <f t="shared" si="326"/>
        <v>0</v>
      </c>
      <c r="BN42" s="33">
        <f t="shared" si="326"/>
        <v>0</v>
      </c>
      <c r="BO42" s="33">
        <f t="shared" si="326"/>
        <v>0</v>
      </c>
      <c r="BP42" s="33">
        <f t="shared" si="326"/>
        <v>0</v>
      </c>
      <c r="BQ42" s="33">
        <f t="shared" si="326"/>
        <v>0</v>
      </c>
      <c r="BR42" s="33">
        <f t="shared" si="326"/>
        <v>0</v>
      </c>
      <c r="BS42" s="33">
        <f t="shared" si="326"/>
        <v>0</v>
      </c>
      <c r="BT42" s="33">
        <f t="shared" si="326"/>
        <v>0</v>
      </c>
      <c r="BU42" s="33">
        <f t="shared" si="326"/>
        <v>0</v>
      </c>
      <c r="BV42" s="33">
        <f t="shared" si="326"/>
        <v>0</v>
      </c>
      <c r="BW42" s="33">
        <f t="shared" si="326"/>
        <v>0</v>
      </c>
      <c r="BX42" s="33">
        <f t="shared" si="326"/>
        <v>0</v>
      </c>
      <c r="BY42" s="33">
        <f t="shared" si="326"/>
        <v>0</v>
      </c>
      <c r="BZ42" s="33">
        <f t="shared" ref="BZ42:EK42" si="327">SUM(BZ36:BZ41)</f>
        <v>0</v>
      </c>
      <c r="CA42" s="33">
        <f t="shared" si="327"/>
        <v>0</v>
      </c>
      <c r="CB42" s="33">
        <f t="shared" si="327"/>
        <v>0</v>
      </c>
      <c r="CC42" s="33">
        <f t="shared" si="327"/>
        <v>0</v>
      </c>
      <c r="CD42" s="33">
        <f t="shared" si="327"/>
        <v>0</v>
      </c>
      <c r="CE42" s="33">
        <f t="shared" si="327"/>
        <v>0</v>
      </c>
      <c r="CF42" s="33">
        <f t="shared" si="327"/>
        <v>0</v>
      </c>
      <c r="CG42" s="33">
        <f t="shared" si="327"/>
        <v>0</v>
      </c>
      <c r="CH42" s="33">
        <f t="shared" si="327"/>
        <v>0</v>
      </c>
      <c r="CI42" s="33">
        <f t="shared" si="327"/>
        <v>0</v>
      </c>
      <c r="CJ42" s="33">
        <f t="shared" si="327"/>
        <v>0</v>
      </c>
      <c r="CK42" s="33">
        <f t="shared" si="327"/>
        <v>0</v>
      </c>
      <c r="CL42" s="33">
        <f t="shared" si="327"/>
        <v>0</v>
      </c>
      <c r="CM42" s="33">
        <f t="shared" si="327"/>
        <v>0</v>
      </c>
      <c r="CN42" s="33">
        <f t="shared" si="327"/>
        <v>0</v>
      </c>
      <c r="CO42" s="33">
        <f t="shared" si="327"/>
        <v>0</v>
      </c>
      <c r="CP42" s="33">
        <f t="shared" si="327"/>
        <v>0</v>
      </c>
      <c r="CQ42" s="33">
        <f t="shared" si="327"/>
        <v>0</v>
      </c>
      <c r="CR42" s="33">
        <f t="shared" si="327"/>
        <v>0</v>
      </c>
      <c r="CS42" s="33">
        <f t="shared" si="327"/>
        <v>0</v>
      </c>
      <c r="CT42" s="33">
        <f t="shared" si="327"/>
        <v>0</v>
      </c>
      <c r="CU42" s="33">
        <f t="shared" si="327"/>
        <v>0</v>
      </c>
      <c r="CV42" s="33">
        <f t="shared" si="327"/>
        <v>0</v>
      </c>
      <c r="CW42" s="33">
        <f t="shared" si="327"/>
        <v>0</v>
      </c>
      <c r="CX42" s="33">
        <f t="shared" si="327"/>
        <v>0</v>
      </c>
      <c r="CY42" s="33">
        <f t="shared" si="327"/>
        <v>0</v>
      </c>
      <c r="CZ42" s="33">
        <f t="shared" si="327"/>
        <v>0</v>
      </c>
      <c r="DA42" s="33">
        <f t="shared" si="327"/>
        <v>0</v>
      </c>
      <c r="DB42" s="33">
        <f t="shared" si="327"/>
        <v>0</v>
      </c>
      <c r="DC42" s="33">
        <f t="shared" si="327"/>
        <v>0</v>
      </c>
      <c r="DD42" s="33">
        <f t="shared" si="327"/>
        <v>0</v>
      </c>
      <c r="DE42" s="33">
        <f t="shared" si="327"/>
        <v>0</v>
      </c>
      <c r="DF42" s="33">
        <f t="shared" si="327"/>
        <v>0</v>
      </c>
      <c r="DG42" s="33">
        <f t="shared" si="327"/>
        <v>0</v>
      </c>
      <c r="DH42" s="33">
        <f t="shared" si="327"/>
        <v>0</v>
      </c>
      <c r="DI42" s="33">
        <f t="shared" si="327"/>
        <v>0</v>
      </c>
      <c r="DJ42" s="33">
        <f t="shared" si="327"/>
        <v>0</v>
      </c>
      <c r="DK42" s="33">
        <f t="shared" si="327"/>
        <v>0</v>
      </c>
      <c r="DL42" s="33">
        <f t="shared" si="327"/>
        <v>0</v>
      </c>
      <c r="DM42" s="33">
        <f t="shared" si="327"/>
        <v>0</v>
      </c>
      <c r="DN42" s="33">
        <f t="shared" si="327"/>
        <v>0</v>
      </c>
      <c r="DO42" s="33">
        <f t="shared" si="327"/>
        <v>0</v>
      </c>
      <c r="DP42" s="33">
        <f t="shared" si="327"/>
        <v>0</v>
      </c>
      <c r="DQ42" s="33">
        <f t="shared" si="327"/>
        <v>0</v>
      </c>
      <c r="DR42" s="33">
        <f t="shared" si="327"/>
        <v>0</v>
      </c>
      <c r="DS42" s="33">
        <f t="shared" si="327"/>
        <v>0</v>
      </c>
      <c r="DT42" s="33">
        <f t="shared" si="327"/>
        <v>0</v>
      </c>
      <c r="DU42" s="33">
        <f t="shared" si="327"/>
        <v>0</v>
      </c>
      <c r="DV42" s="33">
        <f t="shared" si="327"/>
        <v>0</v>
      </c>
      <c r="DW42" s="33">
        <f t="shared" si="327"/>
        <v>0</v>
      </c>
      <c r="DX42" s="33">
        <f t="shared" si="327"/>
        <v>0</v>
      </c>
      <c r="DY42" s="33">
        <f t="shared" si="327"/>
        <v>0</v>
      </c>
      <c r="DZ42" s="33">
        <f t="shared" si="327"/>
        <v>0</v>
      </c>
      <c r="EA42" s="33">
        <f t="shared" si="327"/>
        <v>0</v>
      </c>
      <c r="EB42" s="33">
        <f t="shared" si="327"/>
        <v>0</v>
      </c>
      <c r="EC42" s="33">
        <f t="shared" si="327"/>
        <v>0</v>
      </c>
      <c r="ED42" s="33">
        <f t="shared" si="327"/>
        <v>0</v>
      </c>
      <c r="EE42" s="33">
        <f t="shared" si="327"/>
        <v>0</v>
      </c>
      <c r="EF42" s="33">
        <f t="shared" si="327"/>
        <v>0</v>
      </c>
      <c r="EG42" s="33">
        <f t="shared" si="327"/>
        <v>0</v>
      </c>
      <c r="EH42" s="33">
        <f t="shared" si="327"/>
        <v>0</v>
      </c>
      <c r="EI42" s="33">
        <f t="shared" si="327"/>
        <v>0</v>
      </c>
      <c r="EJ42" s="33">
        <f t="shared" si="327"/>
        <v>0</v>
      </c>
      <c r="EK42" s="33">
        <f t="shared" si="327"/>
        <v>0</v>
      </c>
      <c r="EL42" s="33">
        <f t="shared" ref="EL42:GW42" si="328">SUM(EL36:EL41)</f>
        <v>0</v>
      </c>
      <c r="EM42" s="33">
        <f t="shared" si="328"/>
        <v>0</v>
      </c>
      <c r="EN42" s="33">
        <f t="shared" si="328"/>
        <v>0</v>
      </c>
      <c r="EO42" s="33">
        <f t="shared" si="328"/>
        <v>0</v>
      </c>
      <c r="EP42" s="33">
        <f t="shared" si="328"/>
        <v>0</v>
      </c>
      <c r="EQ42" s="33">
        <f t="shared" si="328"/>
        <v>0</v>
      </c>
      <c r="ER42" s="33">
        <f t="shared" si="328"/>
        <v>0</v>
      </c>
      <c r="ES42" s="33">
        <f t="shared" si="328"/>
        <v>0</v>
      </c>
      <c r="ET42" s="33">
        <f t="shared" si="328"/>
        <v>0</v>
      </c>
      <c r="EU42" s="33">
        <f t="shared" si="328"/>
        <v>0</v>
      </c>
      <c r="EV42" s="33">
        <f t="shared" si="328"/>
        <v>0</v>
      </c>
      <c r="EW42" s="33">
        <f t="shared" si="328"/>
        <v>0</v>
      </c>
      <c r="EX42" s="33">
        <f t="shared" si="328"/>
        <v>0</v>
      </c>
      <c r="EY42" s="33">
        <f t="shared" si="328"/>
        <v>0</v>
      </c>
      <c r="EZ42" s="33">
        <f t="shared" si="328"/>
        <v>0</v>
      </c>
      <c r="FA42" s="33">
        <f t="shared" si="328"/>
        <v>0</v>
      </c>
      <c r="FB42" s="33">
        <f t="shared" si="328"/>
        <v>0</v>
      </c>
      <c r="FC42" s="33">
        <f t="shared" si="328"/>
        <v>0</v>
      </c>
      <c r="FD42" s="33">
        <f t="shared" si="328"/>
        <v>0</v>
      </c>
      <c r="FE42" s="33">
        <f t="shared" si="328"/>
        <v>0</v>
      </c>
      <c r="FF42" s="33">
        <f t="shared" si="328"/>
        <v>0</v>
      </c>
      <c r="FG42" s="33">
        <f t="shared" si="328"/>
        <v>0</v>
      </c>
      <c r="FH42" s="33">
        <f t="shared" si="328"/>
        <v>0</v>
      </c>
      <c r="FI42" s="33">
        <f t="shared" si="328"/>
        <v>0</v>
      </c>
      <c r="FJ42" s="33">
        <f t="shared" si="328"/>
        <v>0</v>
      </c>
      <c r="FK42" s="33">
        <f t="shared" si="328"/>
        <v>0</v>
      </c>
      <c r="FL42" s="33">
        <f t="shared" si="328"/>
        <v>0</v>
      </c>
      <c r="FM42" s="33">
        <f t="shared" si="328"/>
        <v>0</v>
      </c>
      <c r="FN42" s="33">
        <f t="shared" si="328"/>
        <v>0</v>
      </c>
      <c r="FO42" s="33">
        <f t="shared" si="328"/>
        <v>0</v>
      </c>
      <c r="FP42" s="33">
        <f t="shared" si="328"/>
        <v>0</v>
      </c>
      <c r="FQ42" s="33">
        <f t="shared" si="328"/>
        <v>0</v>
      </c>
      <c r="FR42" s="33">
        <f t="shared" si="328"/>
        <v>0</v>
      </c>
      <c r="FS42" s="33">
        <f t="shared" si="328"/>
        <v>0</v>
      </c>
      <c r="FT42" s="33">
        <f t="shared" si="328"/>
        <v>0</v>
      </c>
      <c r="FU42" s="33">
        <f t="shared" si="328"/>
        <v>0</v>
      </c>
      <c r="FV42" s="33">
        <f t="shared" si="328"/>
        <v>0</v>
      </c>
      <c r="FW42" s="33">
        <f t="shared" si="328"/>
        <v>0</v>
      </c>
      <c r="FX42" s="33">
        <f t="shared" si="328"/>
        <v>0</v>
      </c>
      <c r="FY42" s="33">
        <f t="shared" si="328"/>
        <v>0</v>
      </c>
      <c r="FZ42" s="33">
        <f t="shared" si="328"/>
        <v>0</v>
      </c>
      <c r="GA42" s="33">
        <f t="shared" si="328"/>
        <v>0</v>
      </c>
      <c r="GB42" s="33">
        <f t="shared" si="328"/>
        <v>0</v>
      </c>
      <c r="GC42" s="33">
        <f t="shared" si="328"/>
        <v>0</v>
      </c>
      <c r="GD42" s="33">
        <f t="shared" si="328"/>
        <v>0</v>
      </c>
      <c r="GE42" s="33">
        <f t="shared" si="328"/>
        <v>0</v>
      </c>
      <c r="GF42" s="33">
        <f t="shared" si="328"/>
        <v>0</v>
      </c>
      <c r="GG42" s="33">
        <f t="shared" si="328"/>
        <v>0</v>
      </c>
      <c r="GH42" s="33">
        <f t="shared" si="328"/>
        <v>0</v>
      </c>
      <c r="GI42" s="33">
        <f t="shared" si="328"/>
        <v>0</v>
      </c>
      <c r="GJ42" s="33">
        <f t="shared" si="328"/>
        <v>0</v>
      </c>
      <c r="GK42" s="33">
        <f t="shared" si="328"/>
        <v>0</v>
      </c>
      <c r="GL42" s="33">
        <f t="shared" si="328"/>
        <v>0</v>
      </c>
      <c r="GM42" s="33">
        <f t="shared" si="328"/>
        <v>0</v>
      </c>
      <c r="GN42" s="33">
        <f t="shared" si="328"/>
        <v>0</v>
      </c>
      <c r="GO42" s="33">
        <f t="shared" si="328"/>
        <v>0</v>
      </c>
      <c r="GP42" s="33">
        <f t="shared" si="328"/>
        <v>0</v>
      </c>
      <c r="GQ42" s="33">
        <f t="shared" si="328"/>
        <v>0</v>
      </c>
      <c r="GR42" s="33">
        <f t="shared" si="328"/>
        <v>0</v>
      </c>
      <c r="GS42" s="33">
        <f t="shared" si="328"/>
        <v>0</v>
      </c>
      <c r="GT42" s="33">
        <f t="shared" si="328"/>
        <v>0</v>
      </c>
      <c r="GU42" s="33">
        <f t="shared" si="328"/>
        <v>0</v>
      </c>
      <c r="GV42" s="33">
        <f t="shared" si="328"/>
        <v>0</v>
      </c>
      <c r="GW42" s="33">
        <f t="shared" si="328"/>
        <v>0</v>
      </c>
      <c r="GX42" s="33">
        <f t="shared" ref="GX42:HD42" si="329">SUM(GX36:GX41)</f>
        <v>0</v>
      </c>
      <c r="GY42" s="33">
        <f t="shared" si="329"/>
        <v>0</v>
      </c>
      <c r="GZ42" s="33">
        <f t="shared" si="329"/>
        <v>0</v>
      </c>
      <c r="HA42" s="33">
        <f t="shared" si="329"/>
        <v>0</v>
      </c>
      <c r="HB42" s="33">
        <f t="shared" si="329"/>
        <v>0</v>
      </c>
      <c r="HC42" s="33">
        <f t="shared" si="329"/>
        <v>0</v>
      </c>
      <c r="HD42" s="33">
        <f t="shared" si="329"/>
        <v>0</v>
      </c>
      <c r="HE42" s="33">
        <f t="shared" ref="HE42:HI42" si="330">SUM(HE36:HE41)</f>
        <v>0</v>
      </c>
      <c r="HF42" s="33">
        <f t="shared" si="330"/>
        <v>0</v>
      </c>
      <c r="HG42" s="33">
        <f t="shared" si="330"/>
        <v>0</v>
      </c>
      <c r="HH42" s="33">
        <f t="shared" si="330"/>
        <v>0</v>
      </c>
      <c r="HI42" s="33">
        <f t="shared" si="330"/>
        <v>0</v>
      </c>
      <c r="HJ42" s="33">
        <f>SUM(HJ36:HJ41)</f>
        <v>0</v>
      </c>
      <c r="HK42" s="33">
        <f t="shared" ref="HK42:HM42" si="331">SUM(HK36:HK41)</f>
        <v>0</v>
      </c>
      <c r="HL42" s="33">
        <f t="shared" si="331"/>
        <v>0</v>
      </c>
      <c r="HM42" s="33">
        <f t="shared" si="331"/>
        <v>0</v>
      </c>
      <c r="HN42" s="467"/>
      <c r="HO42" s="34"/>
      <c r="HP42" s="34"/>
      <c r="HQ42" s="34"/>
      <c r="HR42" s="34"/>
      <c r="HS42" s="34"/>
      <c r="HT42" s="34"/>
      <c r="HU42" s="34"/>
      <c r="HV42" s="34"/>
      <c r="HW42" s="34"/>
      <c r="HX42" s="34"/>
      <c r="HY42" s="34"/>
      <c r="HZ42" s="34"/>
      <c r="IA42" s="468"/>
      <c r="IB42" s="467"/>
      <c r="IC42" s="34"/>
      <c r="ID42" s="34"/>
      <c r="IE42" s="34"/>
      <c r="IF42" s="34"/>
      <c r="IG42" s="34"/>
      <c r="IH42" s="34"/>
      <c r="II42" s="34"/>
      <c r="IJ42" s="34"/>
      <c r="IK42" s="34"/>
      <c r="IL42" s="34"/>
      <c r="IM42" s="468"/>
    </row>
    <row r="43" spans="1:247" s="38" customFormat="1" ht="12" thickBot="1" x14ac:dyDescent="0.25">
      <c r="A43" s="1"/>
      <c r="B43" s="1" t="s">
        <v>177</v>
      </c>
      <c r="D43" s="18">
        <f t="shared" ref="D43:M43" si="332">+D35+D42</f>
        <v>0</v>
      </c>
      <c r="E43" s="18">
        <f t="shared" si="332"/>
        <v>0</v>
      </c>
      <c r="F43" s="18">
        <f t="shared" si="332"/>
        <v>0</v>
      </c>
      <c r="G43" s="18">
        <f t="shared" si="332"/>
        <v>0</v>
      </c>
      <c r="H43" s="18">
        <f t="shared" si="332"/>
        <v>0</v>
      </c>
      <c r="I43" s="18">
        <f t="shared" si="332"/>
        <v>0</v>
      </c>
      <c r="J43" s="18">
        <f t="shared" si="332"/>
        <v>0</v>
      </c>
      <c r="K43" s="18">
        <f t="shared" si="332"/>
        <v>0</v>
      </c>
      <c r="L43" s="18">
        <f t="shared" si="332"/>
        <v>0</v>
      </c>
      <c r="M43" s="18">
        <f t="shared" si="332"/>
        <v>0</v>
      </c>
      <c r="N43" s="18">
        <f t="shared" ref="N43:BY43" si="333">+N35+N42</f>
        <v>0</v>
      </c>
      <c r="O43" s="18">
        <f t="shared" si="333"/>
        <v>0</v>
      </c>
      <c r="P43" s="18">
        <f t="shared" si="333"/>
        <v>0</v>
      </c>
      <c r="Q43" s="18">
        <f t="shared" si="333"/>
        <v>0</v>
      </c>
      <c r="R43" s="18">
        <f t="shared" si="333"/>
        <v>0</v>
      </c>
      <c r="S43" s="18">
        <f t="shared" si="333"/>
        <v>0</v>
      </c>
      <c r="T43" s="18">
        <f t="shared" si="333"/>
        <v>0</v>
      </c>
      <c r="U43" s="18">
        <f t="shared" si="333"/>
        <v>0</v>
      </c>
      <c r="V43" s="18">
        <f t="shared" si="333"/>
        <v>0</v>
      </c>
      <c r="W43" s="18">
        <f t="shared" si="333"/>
        <v>0</v>
      </c>
      <c r="X43" s="18">
        <f t="shared" si="333"/>
        <v>0</v>
      </c>
      <c r="Y43" s="18">
        <f t="shared" si="333"/>
        <v>0</v>
      </c>
      <c r="Z43" s="18">
        <f t="shared" si="333"/>
        <v>0</v>
      </c>
      <c r="AA43" s="18">
        <f t="shared" si="333"/>
        <v>0</v>
      </c>
      <c r="AB43" s="18">
        <f t="shared" si="333"/>
        <v>0</v>
      </c>
      <c r="AC43" s="18">
        <f t="shared" si="333"/>
        <v>0</v>
      </c>
      <c r="AD43" s="18">
        <f t="shared" si="333"/>
        <v>0</v>
      </c>
      <c r="AE43" s="18">
        <f t="shared" si="333"/>
        <v>0</v>
      </c>
      <c r="AF43" s="18">
        <f t="shared" si="333"/>
        <v>0</v>
      </c>
      <c r="AG43" s="18">
        <f t="shared" si="333"/>
        <v>0</v>
      </c>
      <c r="AH43" s="18">
        <f t="shared" si="333"/>
        <v>0</v>
      </c>
      <c r="AI43" s="18">
        <f t="shared" si="333"/>
        <v>0</v>
      </c>
      <c r="AJ43" s="18">
        <f t="shared" si="333"/>
        <v>0</v>
      </c>
      <c r="AK43" s="18">
        <f t="shared" si="333"/>
        <v>0</v>
      </c>
      <c r="AL43" s="18">
        <f t="shared" si="333"/>
        <v>0</v>
      </c>
      <c r="AM43" s="18">
        <f t="shared" si="333"/>
        <v>0</v>
      </c>
      <c r="AN43" s="18">
        <f t="shared" si="333"/>
        <v>0</v>
      </c>
      <c r="AO43" s="18">
        <f t="shared" si="333"/>
        <v>0</v>
      </c>
      <c r="AP43" s="18">
        <f t="shared" si="333"/>
        <v>0</v>
      </c>
      <c r="AQ43" s="18">
        <f t="shared" si="333"/>
        <v>0</v>
      </c>
      <c r="AR43" s="18">
        <f t="shared" si="333"/>
        <v>0</v>
      </c>
      <c r="AS43" s="18">
        <f t="shared" si="333"/>
        <v>0</v>
      </c>
      <c r="AT43" s="18">
        <f t="shared" si="333"/>
        <v>0</v>
      </c>
      <c r="AU43" s="18">
        <f t="shared" si="333"/>
        <v>0</v>
      </c>
      <c r="AV43" s="18">
        <f t="shared" si="333"/>
        <v>0</v>
      </c>
      <c r="AW43" s="18">
        <f t="shared" si="333"/>
        <v>0</v>
      </c>
      <c r="AX43" s="18">
        <f t="shared" si="333"/>
        <v>0</v>
      </c>
      <c r="AY43" s="18">
        <f t="shared" si="333"/>
        <v>0</v>
      </c>
      <c r="AZ43" s="18">
        <f t="shared" si="333"/>
        <v>0</v>
      </c>
      <c r="BA43" s="18">
        <f t="shared" si="333"/>
        <v>0</v>
      </c>
      <c r="BB43" s="18">
        <f t="shared" si="333"/>
        <v>0</v>
      </c>
      <c r="BC43" s="18">
        <f t="shared" si="333"/>
        <v>0</v>
      </c>
      <c r="BD43" s="18">
        <f t="shared" si="333"/>
        <v>0</v>
      </c>
      <c r="BE43" s="18">
        <f t="shared" si="333"/>
        <v>0</v>
      </c>
      <c r="BF43" s="18">
        <f t="shared" si="333"/>
        <v>0</v>
      </c>
      <c r="BG43" s="18">
        <f t="shared" si="333"/>
        <v>0</v>
      </c>
      <c r="BH43" s="18">
        <f t="shared" si="333"/>
        <v>0</v>
      </c>
      <c r="BI43" s="18">
        <f t="shared" si="333"/>
        <v>0</v>
      </c>
      <c r="BJ43" s="18">
        <f t="shared" si="333"/>
        <v>0</v>
      </c>
      <c r="BK43" s="18">
        <f t="shared" si="333"/>
        <v>0</v>
      </c>
      <c r="BL43" s="18">
        <f t="shared" si="333"/>
        <v>0</v>
      </c>
      <c r="BM43" s="18">
        <f t="shared" si="333"/>
        <v>0</v>
      </c>
      <c r="BN43" s="18">
        <f t="shared" si="333"/>
        <v>0</v>
      </c>
      <c r="BO43" s="18">
        <f t="shared" si="333"/>
        <v>0</v>
      </c>
      <c r="BP43" s="18">
        <f t="shared" si="333"/>
        <v>0</v>
      </c>
      <c r="BQ43" s="18">
        <f t="shared" si="333"/>
        <v>0</v>
      </c>
      <c r="BR43" s="18">
        <f t="shared" si="333"/>
        <v>0</v>
      </c>
      <c r="BS43" s="18">
        <f t="shared" si="333"/>
        <v>0</v>
      </c>
      <c r="BT43" s="18">
        <f t="shared" si="333"/>
        <v>0</v>
      </c>
      <c r="BU43" s="18">
        <f t="shared" si="333"/>
        <v>0</v>
      </c>
      <c r="BV43" s="18">
        <f t="shared" si="333"/>
        <v>0</v>
      </c>
      <c r="BW43" s="18">
        <f t="shared" si="333"/>
        <v>0</v>
      </c>
      <c r="BX43" s="18">
        <f t="shared" si="333"/>
        <v>0</v>
      </c>
      <c r="BY43" s="18">
        <f t="shared" si="333"/>
        <v>0</v>
      </c>
      <c r="BZ43" s="18">
        <f t="shared" ref="BZ43:EK43" si="334">+BZ35+BZ42</f>
        <v>0</v>
      </c>
      <c r="CA43" s="18">
        <f t="shared" si="334"/>
        <v>0</v>
      </c>
      <c r="CB43" s="18">
        <f t="shared" si="334"/>
        <v>0</v>
      </c>
      <c r="CC43" s="18">
        <f t="shared" si="334"/>
        <v>0</v>
      </c>
      <c r="CD43" s="18">
        <f t="shared" si="334"/>
        <v>0</v>
      </c>
      <c r="CE43" s="18">
        <f t="shared" si="334"/>
        <v>0</v>
      </c>
      <c r="CF43" s="18">
        <f t="shared" si="334"/>
        <v>0</v>
      </c>
      <c r="CG43" s="18">
        <f t="shared" si="334"/>
        <v>0</v>
      </c>
      <c r="CH43" s="18">
        <f t="shared" si="334"/>
        <v>0</v>
      </c>
      <c r="CI43" s="18">
        <f t="shared" si="334"/>
        <v>0</v>
      </c>
      <c r="CJ43" s="18">
        <f t="shared" si="334"/>
        <v>0</v>
      </c>
      <c r="CK43" s="18">
        <f t="shared" si="334"/>
        <v>0</v>
      </c>
      <c r="CL43" s="18">
        <f t="shared" si="334"/>
        <v>0</v>
      </c>
      <c r="CM43" s="18">
        <f t="shared" si="334"/>
        <v>0</v>
      </c>
      <c r="CN43" s="18">
        <f t="shared" si="334"/>
        <v>0</v>
      </c>
      <c r="CO43" s="18">
        <f t="shared" si="334"/>
        <v>0</v>
      </c>
      <c r="CP43" s="18">
        <f t="shared" si="334"/>
        <v>0</v>
      </c>
      <c r="CQ43" s="18">
        <f t="shared" si="334"/>
        <v>0</v>
      </c>
      <c r="CR43" s="18">
        <f t="shared" si="334"/>
        <v>0</v>
      </c>
      <c r="CS43" s="18">
        <f t="shared" si="334"/>
        <v>0</v>
      </c>
      <c r="CT43" s="18">
        <f t="shared" si="334"/>
        <v>0</v>
      </c>
      <c r="CU43" s="18">
        <f t="shared" si="334"/>
        <v>0</v>
      </c>
      <c r="CV43" s="18">
        <f t="shared" si="334"/>
        <v>0</v>
      </c>
      <c r="CW43" s="18">
        <f t="shared" si="334"/>
        <v>0</v>
      </c>
      <c r="CX43" s="18">
        <f t="shared" si="334"/>
        <v>0</v>
      </c>
      <c r="CY43" s="18">
        <f t="shared" si="334"/>
        <v>0</v>
      </c>
      <c r="CZ43" s="18">
        <f t="shared" si="334"/>
        <v>0</v>
      </c>
      <c r="DA43" s="18">
        <f t="shared" si="334"/>
        <v>0</v>
      </c>
      <c r="DB43" s="18">
        <f t="shared" si="334"/>
        <v>0</v>
      </c>
      <c r="DC43" s="18">
        <f t="shared" si="334"/>
        <v>0</v>
      </c>
      <c r="DD43" s="18">
        <f t="shared" si="334"/>
        <v>0</v>
      </c>
      <c r="DE43" s="18">
        <f t="shared" si="334"/>
        <v>0</v>
      </c>
      <c r="DF43" s="18">
        <f t="shared" si="334"/>
        <v>0</v>
      </c>
      <c r="DG43" s="18">
        <f t="shared" si="334"/>
        <v>0</v>
      </c>
      <c r="DH43" s="18">
        <f t="shared" si="334"/>
        <v>0</v>
      </c>
      <c r="DI43" s="18">
        <f t="shared" si="334"/>
        <v>0</v>
      </c>
      <c r="DJ43" s="18">
        <f t="shared" si="334"/>
        <v>0</v>
      </c>
      <c r="DK43" s="18">
        <f t="shared" si="334"/>
        <v>0</v>
      </c>
      <c r="DL43" s="18">
        <f t="shared" si="334"/>
        <v>0</v>
      </c>
      <c r="DM43" s="18">
        <f t="shared" si="334"/>
        <v>0</v>
      </c>
      <c r="DN43" s="18">
        <f t="shared" si="334"/>
        <v>0</v>
      </c>
      <c r="DO43" s="18">
        <f t="shared" si="334"/>
        <v>0</v>
      </c>
      <c r="DP43" s="18">
        <f t="shared" si="334"/>
        <v>0</v>
      </c>
      <c r="DQ43" s="18">
        <f t="shared" si="334"/>
        <v>0</v>
      </c>
      <c r="DR43" s="18">
        <f t="shared" si="334"/>
        <v>0</v>
      </c>
      <c r="DS43" s="18">
        <f t="shared" si="334"/>
        <v>0</v>
      </c>
      <c r="DT43" s="18">
        <f t="shared" si="334"/>
        <v>0</v>
      </c>
      <c r="DU43" s="18">
        <f t="shared" si="334"/>
        <v>0</v>
      </c>
      <c r="DV43" s="18">
        <f t="shared" si="334"/>
        <v>0</v>
      </c>
      <c r="DW43" s="18">
        <f t="shared" si="334"/>
        <v>0</v>
      </c>
      <c r="DX43" s="18">
        <f t="shared" si="334"/>
        <v>0</v>
      </c>
      <c r="DY43" s="18">
        <f t="shared" si="334"/>
        <v>0</v>
      </c>
      <c r="DZ43" s="18">
        <f t="shared" si="334"/>
        <v>0</v>
      </c>
      <c r="EA43" s="18">
        <f t="shared" si="334"/>
        <v>0</v>
      </c>
      <c r="EB43" s="18">
        <f t="shared" si="334"/>
        <v>0</v>
      </c>
      <c r="EC43" s="18">
        <f t="shared" si="334"/>
        <v>0</v>
      </c>
      <c r="ED43" s="18">
        <f t="shared" si="334"/>
        <v>0</v>
      </c>
      <c r="EE43" s="18">
        <f t="shared" si="334"/>
        <v>0</v>
      </c>
      <c r="EF43" s="18">
        <f t="shared" si="334"/>
        <v>0</v>
      </c>
      <c r="EG43" s="18">
        <f t="shared" si="334"/>
        <v>0</v>
      </c>
      <c r="EH43" s="18">
        <f t="shared" si="334"/>
        <v>0</v>
      </c>
      <c r="EI43" s="18">
        <f t="shared" si="334"/>
        <v>0</v>
      </c>
      <c r="EJ43" s="18">
        <f t="shared" si="334"/>
        <v>0</v>
      </c>
      <c r="EK43" s="18">
        <f t="shared" si="334"/>
        <v>0</v>
      </c>
      <c r="EL43" s="18">
        <f t="shared" ref="EL43:GW43" si="335">+EL35+EL42</f>
        <v>0</v>
      </c>
      <c r="EM43" s="18">
        <f t="shared" si="335"/>
        <v>0</v>
      </c>
      <c r="EN43" s="18">
        <f t="shared" si="335"/>
        <v>0</v>
      </c>
      <c r="EO43" s="18">
        <f t="shared" si="335"/>
        <v>0</v>
      </c>
      <c r="EP43" s="18">
        <f t="shared" si="335"/>
        <v>0</v>
      </c>
      <c r="EQ43" s="18">
        <f t="shared" si="335"/>
        <v>0</v>
      </c>
      <c r="ER43" s="18">
        <f t="shared" si="335"/>
        <v>0</v>
      </c>
      <c r="ES43" s="18">
        <f t="shared" si="335"/>
        <v>0</v>
      </c>
      <c r="ET43" s="18">
        <f t="shared" si="335"/>
        <v>0</v>
      </c>
      <c r="EU43" s="18">
        <f t="shared" si="335"/>
        <v>0</v>
      </c>
      <c r="EV43" s="18">
        <f t="shared" si="335"/>
        <v>0</v>
      </c>
      <c r="EW43" s="18">
        <f t="shared" si="335"/>
        <v>0</v>
      </c>
      <c r="EX43" s="18">
        <f t="shared" si="335"/>
        <v>0</v>
      </c>
      <c r="EY43" s="18">
        <f t="shared" si="335"/>
        <v>0</v>
      </c>
      <c r="EZ43" s="18">
        <f t="shared" si="335"/>
        <v>0</v>
      </c>
      <c r="FA43" s="18">
        <f t="shared" si="335"/>
        <v>0</v>
      </c>
      <c r="FB43" s="18">
        <f t="shared" si="335"/>
        <v>0</v>
      </c>
      <c r="FC43" s="18">
        <f t="shared" si="335"/>
        <v>0</v>
      </c>
      <c r="FD43" s="18">
        <f t="shared" si="335"/>
        <v>0</v>
      </c>
      <c r="FE43" s="18">
        <f t="shared" si="335"/>
        <v>0</v>
      </c>
      <c r="FF43" s="18">
        <f t="shared" si="335"/>
        <v>0</v>
      </c>
      <c r="FG43" s="18">
        <f t="shared" si="335"/>
        <v>0</v>
      </c>
      <c r="FH43" s="18">
        <f t="shared" si="335"/>
        <v>0</v>
      </c>
      <c r="FI43" s="18">
        <f t="shared" si="335"/>
        <v>0</v>
      </c>
      <c r="FJ43" s="18">
        <f t="shared" si="335"/>
        <v>0</v>
      </c>
      <c r="FK43" s="18">
        <f t="shared" si="335"/>
        <v>0</v>
      </c>
      <c r="FL43" s="18">
        <f t="shared" si="335"/>
        <v>0</v>
      </c>
      <c r="FM43" s="18">
        <f t="shared" si="335"/>
        <v>0</v>
      </c>
      <c r="FN43" s="18">
        <f t="shared" si="335"/>
        <v>0</v>
      </c>
      <c r="FO43" s="18">
        <f t="shared" si="335"/>
        <v>0</v>
      </c>
      <c r="FP43" s="18">
        <f t="shared" si="335"/>
        <v>0</v>
      </c>
      <c r="FQ43" s="18">
        <f t="shared" si="335"/>
        <v>0</v>
      </c>
      <c r="FR43" s="18">
        <f t="shared" si="335"/>
        <v>0</v>
      </c>
      <c r="FS43" s="18">
        <f t="shared" si="335"/>
        <v>0</v>
      </c>
      <c r="FT43" s="18">
        <f t="shared" si="335"/>
        <v>0</v>
      </c>
      <c r="FU43" s="18">
        <f t="shared" si="335"/>
        <v>0</v>
      </c>
      <c r="FV43" s="18">
        <f t="shared" si="335"/>
        <v>0</v>
      </c>
      <c r="FW43" s="18">
        <f t="shared" si="335"/>
        <v>0</v>
      </c>
      <c r="FX43" s="18">
        <f t="shared" si="335"/>
        <v>0</v>
      </c>
      <c r="FY43" s="18">
        <f t="shared" si="335"/>
        <v>0</v>
      </c>
      <c r="FZ43" s="18">
        <f t="shared" si="335"/>
        <v>0</v>
      </c>
      <c r="GA43" s="18">
        <f t="shared" si="335"/>
        <v>0</v>
      </c>
      <c r="GB43" s="18">
        <f t="shared" si="335"/>
        <v>0</v>
      </c>
      <c r="GC43" s="18">
        <f t="shared" si="335"/>
        <v>0</v>
      </c>
      <c r="GD43" s="18">
        <f t="shared" si="335"/>
        <v>0</v>
      </c>
      <c r="GE43" s="18">
        <f t="shared" si="335"/>
        <v>0</v>
      </c>
      <c r="GF43" s="18">
        <f t="shared" si="335"/>
        <v>0</v>
      </c>
      <c r="GG43" s="18">
        <f t="shared" si="335"/>
        <v>0</v>
      </c>
      <c r="GH43" s="18">
        <f t="shared" si="335"/>
        <v>0</v>
      </c>
      <c r="GI43" s="18">
        <f t="shared" si="335"/>
        <v>0</v>
      </c>
      <c r="GJ43" s="18">
        <f t="shared" si="335"/>
        <v>0</v>
      </c>
      <c r="GK43" s="18">
        <f t="shared" si="335"/>
        <v>0</v>
      </c>
      <c r="GL43" s="18">
        <f t="shared" si="335"/>
        <v>0</v>
      </c>
      <c r="GM43" s="18">
        <f t="shared" si="335"/>
        <v>0</v>
      </c>
      <c r="GN43" s="18">
        <f t="shared" si="335"/>
        <v>0</v>
      </c>
      <c r="GO43" s="18">
        <f t="shared" si="335"/>
        <v>0</v>
      </c>
      <c r="GP43" s="18">
        <f t="shared" si="335"/>
        <v>0</v>
      </c>
      <c r="GQ43" s="18">
        <f t="shared" si="335"/>
        <v>0</v>
      </c>
      <c r="GR43" s="18">
        <f t="shared" si="335"/>
        <v>0</v>
      </c>
      <c r="GS43" s="18">
        <f t="shared" si="335"/>
        <v>0</v>
      </c>
      <c r="GT43" s="18">
        <f t="shared" si="335"/>
        <v>0</v>
      </c>
      <c r="GU43" s="18">
        <f t="shared" si="335"/>
        <v>0</v>
      </c>
      <c r="GV43" s="18">
        <f t="shared" si="335"/>
        <v>0</v>
      </c>
      <c r="GW43" s="18">
        <f t="shared" si="335"/>
        <v>0</v>
      </c>
      <c r="GX43" s="18">
        <f t="shared" ref="GX43:HD43" si="336">+GX35+GX42</f>
        <v>0</v>
      </c>
      <c r="GY43" s="18">
        <f t="shared" si="336"/>
        <v>0</v>
      </c>
      <c r="GZ43" s="18">
        <f t="shared" si="336"/>
        <v>0</v>
      </c>
      <c r="HA43" s="18">
        <f t="shared" si="336"/>
        <v>0</v>
      </c>
      <c r="HB43" s="18">
        <f t="shared" si="336"/>
        <v>0</v>
      </c>
      <c r="HC43" s="18">
        <f t="shared" si="336"/>
        <v>0</v>
      </c>
      <c r="HD43" s="18">
        <f t="shared" si="336"/>
        <v>0</v>
      </c>
      <c r="HE43" s="18">
        <f t="shared" ref="HE43:HI43" si="337">+HE35+HE42</f>
        <v>0</v>
      </c>
      <c r="HF43" s="18">
        <f t="shared" si="337"/>
        <v>0</v>
      </c>
      <c r="HG43" s="18">
        <f t="shared" si="337"/>
        <v>0</v>
      </c>
      <c r="HH43" s="18">
        <f t="shared" si="337"/>
        <v>0</v>
      </c>
      <c r="HI43" s="18">
        <f t="shared" si="337"/>
        <v>0</v>
      </c>
      <c r="HJ43" s="18">
        <f t="shared" ref="HJ43:HM43" si="338">+HJ35+HJ42</f>
        <v>0</v>
      </c>
      <c r="HK43" s="18">
        <f t="shared" si="338"/>
        <v>0</v>
      </c>
      <c r="HL43" s="18">
        <f t="shared" si="338"/>
        <v>0</v>
      </c>
      <c r="HM43" s="18">
        <f t="shared" si="338"/>
        <v>0</v>
      </c>
      <c r="HN43" s="459"/>
      <c r="HO43" s="19"/>
      <c r="HP43" s="19"/>
      <c r="HQ43" s="19"/>
      <c r="HR43" s="19"/>
      <c r="HS43" s="19"/>
      <c r="HT43" s="19"/>
      <c r="HU43" s="19"/>
      <c r="HV43" s="19"/>
      <c r="HW43" s="19"/>
      <c r="HX43" s="19"/>
      <c r="HY43" s="19"/>
      <c r="HZ43" s="19"/>
      <c r="IA43" s="460"/>
      <c r="IB43" s="478"/>
      <c r="IC43" s="479"/>
      <c r="ID43" s="479"/>
      <c r="IE43" s="479"/>
      <c r="IF43" s="479"/>
      <c r="IG43" s="479"/>
      <c r="IH43" s="479"/>
      <c r="II43" s="479"/>
      <c r="IJ43" s="479"/>
      <c r="IK43" s="479"/>
      <c r="IL43" s="479"/>
      <c r="IM43" s="480"/>
    </row>
    <row r="44" spans="1:247" s="38" customFormat="1" ht="12" thickTop="1" x14ac:dyDescent="0.2">
      <c r="D44" s="51"/>
      <c r="F44" s="40"/>
      <c r="G44" s="41"/>
      <c r="CW44" s="42"/>
      <c r="CX44" s="42"/>
      <c r="CY44" s="42"/>
      <c r="CZ44" s="42"/>
      <c r="DA44" s="42"/>
      <c r="DB44" s="42"/>
      <c r="DC44" s="42"/>
      <c r="DD44" s="42"/>
      <c r="DE44" s="42"/>
      <c r="DF44" s="42"/>
      <c r="DG44" s="6"/>
      <c r="DH44" s="6"/>
      <c r="DI44" s="6"/>
      <c r="DJ44" s="6"/>
      <c r="DK44" s="6"/>
      <c r="DL44" s="18"/>
      <c r="DM44" s="18"/>
      <c r="DN44" s="18"/>
      <c r="DO44" s="18"/>
      <c r="DP44" s="18"/>
      <c r="DQ44" s="18"/>
      <c r="DR44" s="18"/>
      <c r="DS44" s="18"/>
      <c r="DT44" s="18"/>
      <c r="DU44" s="18"/>
      <c r="DV44" s="18"/>
      <c r="DW44" s="18"/>
      <c r="DX44" s="18"/>
      <c r="DY44" s="18"/>
      <c r="DZ44" s="18"/>
      <c r="EA44" s="18"/>
      <c r="EB44" s="18"/>
      <c r="EC44" s="18"/>
      <c r="ED44" s="18"/>
      <c r="EE44" s="18"/>
      <c r="EF44" s="18"/>
      <c r="EG44" s="18"/>
      <c r="EH44" s="18"/>
      <c r="EI44" s="18"/>
      <c r="EJ44" s="18"/>
      <c r="EK44" s="18"/>
      <c r="EL44" s="18"/>
      <c r="EM44" s="18"/>
      <c r="EN44" s="18"/>
      <c r="EO44" s="18"/>
      <c r="EP44" s="18"/>
      <c r="EQ44" s="18"/>
      <c r="ER44" s="18"/>
      <c r="ES44" s="18"/>
      <c r="ET44" s="18"/>
      <c r="EU44" s="18"/>
      <c r="EV44" s="18"/>
      <c r="EW44" s="18"/>
      <c r="EX44" s="18"/>
      <c r="EY44" s="18"/>
      <c r="EZ44" s="18"/>
      <c r="FA44" s="18"/>
      <c r="FB44" s="18"/>
      <c r="FC44" s="18"/>
      <c r="FD44" s="18"/>
      <c r="FE44" s="18"/>
      <c r="FF44" s="18"/>
      <c r="FG44" s="18"/>
      <c r="FH44" s="18"/>
      <c r="FI44" s="18"/>
      <c r="FJ44" s="18"/>
      <c r="FK44" s="18"/>
      <c r="FL44" s="18"/>
      <c r="FM44" s="18"/>
      <c r="FN44" s="18"/>
      <c r="FO44" s="18"/>
      <c r="FP44" s="18"/>
      <c r="FQ44" s="18"/>
      <c r="FR44" s="18"/>
      <c r="FS44" s="18"/>
      <c r="FT44" s="18"/>
      <c r="FU44" s="18"/>
      <c r="FV44" s="18"/>
      <c r="FW44" s="18"/>
      <c r="FX44" s="18"/>
      <c r="FY44" s="18"/>
      <c r="FZ44" s="18"/>
      <c r="GA44" s="18"/>
      <c r="GB44" s="18"/>
      <c r="GC44" s="18"/>
      <c r="GD44" s="18"/>
      <c r="GE44" s="18"/>
      <c r="GF44" s="18"/>
      <c r="GG44" s="18"/>
      <c r="GH44" s="18"/>
      <c r="GI44" s="18"/>
      <c r="GJ44" s="18"/>
      <c r="GK44" s="18"/>
      <c r="GL44" s="18"/>
      <c r="GM44" s="18"/>
      <c r="GN44" s="18"/>
      <c r="GO44" s="18"/>
      <c r="GP44" s="18"/>
      <c r="GQ44" s="18"/>
      <c r="GR44" s="18"/>
      <c r="GS44" s="18"/>
      <c r="GT44" s="18"/>
      <c r="GU44" s="18"/>
      <c r="GV44" s="18"/>
      <c r="GW44" s="18"/>
      <c r="GX44" s="18"/>
      <c r="GY44" s="18"/>
      <c r="GZ44" s="18"/>
      <c r="HA44" s="18"/>
      <c r="HB44" s="18"/>
      <c r="HC44" s="18"/>
      <c r="HD44" s="18"/>
      <c r="HE44" s="18"/>
      <c r="HF44" s="18"/>
      <c r="HG44" s="18"/>
      <c r="HH44" s="18"/>
      <c r="HI44" s="18"/>
      <c r="HJ44" s="18"/>
      <c r="HK44" s="18"/>
      <c r="HL44" s="18"/>
      <c r="HM44" s="18"/>
      <c r="HN44" s="459"/>
      <c r="HO44" s="19"/>
      <c r="HP44" s="19"/>
      <c r="HQ44" s="19"/>
      <c r="HR44" s="19"/>
      <c r="HS44" s="19"/>
      <c r="HT44" s="19"/>
      <c r="HU44" s="19"/>
      <c r="HV44" s="19"/>
      <c r="HW44" s="19"/>
      <c r="HX44" s="19"/>
      <c r="HY44" s="19"/>
      <c r="HZ44" s="19"/>
      <c r="IA44" s="460"/>
      <c r="IB44" s="1"/>
      <c r="IC44" s="1"/>
      <c r="ID44" s="1"/>
      <c r="IE44" s="1"/>
      <c r="IF44" s="1"/>
      <c r="IG44" s="1"/>
      <c r="IH44" s="1"/>
      <c r="II44" s="1"/>
      <c r="IJ44" s="1"/>
      <c r="IK44" s="1"/>
      <c r="IL44" s="1"/>
      <c r="IM44" s="1"/>
    </row>
    <row r="45" spans="1:247" x14ac:dyDescent="0.2">
      <c r="A45" s="7" t="s">
        <v>182</v>
      </c>
      <c r="C45" s="1">
        <v>19100122</v>
      </c>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c r="EJ45" s="18"/>
      <c r="EK45" s="18"/>
      <c r="EL45" s="18"/>
      <c r="EM45" s="18"/>
      <c r="EN45" s="18"/>
      <c r="EO45" s="18"/>
      <c r="EP45" s="18"/>
      <c r="EQ45" s="18"/>
      <c r="ER45" s="18"/>
      <c r="ES45" s="18"/>
      <c r="ET45" s="18"/>
      <c r="EU45" s="18"/>
      <c r="EV45" s="18"/>
      <c r="EW45" s="18"/>
      <c r="EX45" s="18"/>
      <c r="EY45" s="18"/>
      <c r="EZ45" s="18"/>
      <c r="FA45" s="18"/>
      <c r="FB45" s="18"/>
      <c r="FC45" s="18"/>
      <c r="FD45" s="18"/>
      <c r="FE45" s="18"/>
      <c r="FF45" s="18"/>
      <c r="FG45" s="18"/>
      <c r="FH45" s="18"/>
      <c r="FI45" s="18"/>
      <c r="FJ45" s="18"/>
      <c r="FK45" s="18"/>
      <c r="FL45" s="18"/>
      <c r="FM45" s="18"/>
      <c r="FN45" s="18"/>
      <c r="FO45" s="18"/>
      <c r="FP45" s="18"/>
      <c r="FQ45" s="18"/>
      <c r="FR45" s="18"/>
      <c r="FS45" s="18"/>
      <c r="FT45" s="18"/>
      <c r="FU45" s="18"/>
      <c r="FV45" s="18"/>
      <c r="FW45" s="18"/>
      <c r="FX45" s="18"/>
      <c r="FY45" s="18"/>
      <c r="FZ45" s="18"/>
      <c r="GA45" s="18"/>
      <c r="GB45" s="18"/>
      <c r="GC45" s="18"/>
      <c r="GD45" s="18"/>
      <c r="GE45" s="18"/>
      <c r="GF45" s="18"/>
      <c r="GG45" s="18"/>
      <c r="GH45" s="18"/>
      <c r="GI45" s="18"/>
      <c r="GJ45" s="18"/>
      <c r="GK45" s="18"/>
      <c r="GL45" s="18"/>
      <c r="GM45" s="18"/>
      <c r="GN45" s="18"/>
      <c r="GO45" s="18"/>
      <c r="GP45" s="18"/>
      <c r="GQ45" s="18"/>
      <c r="GR45" s="18"/>
      <c r="GS45" s="18"/>
      <c r="GT45" s="18"/>
      <c r="GU45" s="18"/>
      <c r="GV45" s="18"/>
      <c r="GW45" s="18"/>
      <c r="GX45" s="18"/>
      <c r="GY45" s="18"/>
      <c r="GZ45" s="18"/>
      <c r="HA45" s="18"/>
      <c r="HB45" s="18"/>
      <c r="HC45" s="18"/>
      <c r="HD45" s="18"/>
      <c r="HE45" s="18"/>
      <c r="HF45" s="18"/>
      <c r="HG45" s="18"/>
      <c r="HH45" s="18"/>
      <c r="HI45" s="18"/>
      <c r="HJ45" s="18"/>
      <c r="HK45" s="18"/>
      <c r="HL45" s="18"/>
      <c r="HM45" s="18"/>
      <c r="HN45" s="459"/>
      <c r="HO45" s="19"/>
      <c r="HP45" s="19"/>
      <c r="HQ45" s="19"/>
      <c r="HR45" s="19"/>
      <c r="HS45" s="19"/>
      <c r="HT45" s="19"/>
      <c r="HU45" s="19"/>
      <c r="HV45" s="19"/>
      <c r="HW45" s="19"/>
      <c r="HX45" s="19"/>
      <c r="HY45" s="19"/>
      <c r="HZ45" s="19"/>
      <c r="IA45" s="460"/>
    </row>
    <row r="46" spans="1:247" x14ac:dyDescent="0.2">
      <c r="B46" s="1" t="s">
        <v>172</v>
      </c>
      <c r="D46" s="15">
        <f>61109259.77-44.65</f>
        <v>61109215.120000005</v>
      </c>
      <c r="E46" s="15">
        <f>+D57</f>
        <v>59812470.350000001</v>
      </c>
      <c r="F46" s="15">
        <f>+E57</f>
        <v>120745657.28</v>
      </c>
      <c r="G46" s="15">
        <f>+F57</f>
        <v>116400172.34</v>
      </c>
      <c r="H46" s="15">
        <f>+G57</f>
        <v>105985135.08006337</v>
      </c>
      <c r="I46" s="15">
        <f t="shared" ref="I46:AB46" si="339">ROUND(+H57,2)</f>
        <v>92410074.879999995</v>
      </c>
      <c r="J46" s="15">
        <f>ROUND(+I57,2)</f>
        <v>73649281.129999995</v>
      </c>
      <c r="K46" s="15">
        <f t="shared" si="339"/>
        <v>54385898.57</v>
      </c>
      <c r="L46" s="15">
        <f t="shared" si="339"/>
        <v>37849031.229999997</v>
      </c>
      <c r="M46" s="15">
        <f t="shared" si="339"/>
        <v>19641296.899999999</v>
      </c>
      <c r="N46" s="15">
        <f t="shared" si="339"/>
        <v>7841036.4800000004</v>
      </c>
      <c r="O46" s="15">
        <f t="shared" si="339"/>
        <v>-1010074.6</v>
      </c>
      <c r="P46" s="15">
        <f t="shared" si="339"/>
        <v>-869527.96</v>
      </c>
      <c r="Q46" s="15">
        <f t="shared" si="339"/>
        <v>-903317.99</v>
      </c>
      <c r="R46" s="15">
        <f t="shared" si="339"/>
        <v>-937108.02</v>
      </c>
      <c r="S46" s="15">
        <f t="shared" si="339"/>
        <v>-404021.02</v>
      </c>
      <c r="T46" s="15">
        <f t="shared" si="339"/>
        <v>-167814.39</v>
      </c>
      <c r="U46" s="15">
        <f t="shared" si="339"/>
        <v>7284028.3300000001</v>
      </c>
      <c r="V46" s="15">
        <f>ROUND(+U57,2)</f>
        <v>16456818.119999999</v>
      </c>
      <c r="W46" s="15">
        <f t="shared" si="339"/>
        <v>-83020072.079999998</v>
      </c>
      <c r="X46" s="15">
        <f t="shared" si="339"/>
        <v>-74655652.510000005</v>
      </c>
      <c r="Y46" s="15">
        <f t="shared" si="339"/>
        <v>-67370116.099999994</v>
      </c>
      <c r="Z46" s="15">
        <f>ROUND(+Y57,2)</f>
        <v>-23540349.66</v>
      </c>
      <c r="AA46" s="15">
        <f t="shared" si="339"/>
        <v>-21389993.739999998</v>
      </c>
      <c r="AB46" s="15">
        <f t="shared" si="339"/>
        <v>-20155529.390000001</v>
      </c>
      <c r="AC46" s="15">
        <f>ROUND(+AB57,2)</f>
        <v>-19157897.949999999</v>
      </c>
      <c r="AD46" s="15">
        <f>ROUND(+AC57,2)</f>
        <v>-17677541.829999998</v>
      </c>
      <c r="AE46" s="18">
        <f>ROUND(+AD57,2)</f>
        <v>-16440523.6</v>
      </c>
      <c r="AF46" s="18">
        <f t="shared" ref="AF46" si="340">ROUND(+AE57,2)</f>
        <v>-9467391.0099999998</v>
      </c>
      <c r="AG46" s="18">
        <f t="shared" ref="AG46" si="341">ROUND(+AF57,2)</f>
        <v>-8097534.0999999996</v>
      </c>
      <c r="AH46" s="18">
        <f t="shared" ref="AH46" si="342">ROUND(+AG57,2)</f>
        <v>-6589680.9100000001</v>
      </c>
      <c r="AI46" s="18">
        <f t="shared" ref="AI46" si="343">ROUND(+AH57,2)</f>
        <v>-5015530.6100000003</v>
      </c>
      <c r="AJ46" s="18">
        <f t="shared" ref="AJ46" si="344">ROUND(+AI57,2)</f>
        <v>-3737067.53</v>
      </c>
      <c r="AK46" s="18">
        <f t="shared" ref="AK46" si="345">ROUND(+AJ57,2)</f>
        <v>-2649582.36</v>
      </c>
      <c r="AL46" s="18">
        <f t="shared" ref="AL46" si="346">ROUND(+AK57,2)</f>
        <v>-1998438.82</v>
      </c>
      <c r="AM46" s="18">
        <f t="shared" ref="AM46" si="347">ROUND(+AL57,2)</f>
        <v>-1478820.69</v>
      </c>
      <c r="AN46" s="18">
        <f t="shared" ref="AN46" si="348">ROUND(+AM57,2)</f>
        <v>-1094126.33</v>
      </c>
      <c r="AO46" s="18">
        <f t="shared" ref="AO46" si="349">ROUND(+AN57,2)</f>
        <v>-775943.88</v>
      </c>
      <c r="AP46" s="18">
        <f t="shared" ref="AP46" si="350">ROUND(+AO57,2)</f>
        <v>-417583.8</v>
      </c>
      <c r="AQ46" s="18">
        <f t="shared" ref="AQ46" si="351">ROUND(+AP57,2)</f>
        <v>24831.34</v>
      </c>
      <c r="AR46" s="18">
        <f t="shared" ref="AR46" si="352">ROUND(+AQ57,2)</f>
        <v>8843522.0299999993</v>
      </c>
      <c r="AS46" s="18">
        <f t="shared" ref="AS46" si="353">ROUND(+AR57,2)</f>
        <v>7798610.8600000003</v>
      </c>
      <c r="AT46" s="18">
        <f t="shared" ref="AT46" si="354">ROUND(+AS57,2)</f>
        <v>6502736.5099999998</v>
      </c>
      <c r="AU46" s="18">
        <f t="shared" ref="AU46" si="355">ROUND(+AT57,2)</f>
        <v>5072724.59</v>
      </c>
      <c r="AV46" s="18">
        <f t="shared" ref="AV46" si="356">ROUND(+AU57,2)</f>
        <v>3940228.01</v>
      </c>
      <c r="AW46" s="18">
        <f t="shared" ref="AW46" si="357">ROUND(+AV57,2)</f>
        <v>3103055.42</v>
      </c>
      <c r="AX46" s="18">
        <f t="shared" ref="AX46" si="358">ROUND(+AW57,2)</f>
        <v>2348258.41</v>
      </c>
      <c r="AY46" s="18">
        <f t="shared" ref="AY46" si="359">ROUND(+AX57,2)</f>
        <v>1932732.79</v>
      </c>
      <c r="AZ46" s="18">
        <f t="shared" ref="AZ46" si="360">ROUND(+AY57,2)</f>
        <v>1572373.78</v>
      </c>
      <c r="BA46" s="18">
        <f t="shared" ref="BA46" si="361">ROUND(+AZ57,2)</f>
        <v>1290114.3700000001</v>
      </c>
      <c r="BB46" s="18">
        <f t="shared" ref="BB46" si="362">ROUND(+BA57,2)</f>
        <v>990401.12</v>
      </c>
      <c r="BC46" s="18">
        <f t="shared" ref="BC46" si="363">ROUND(+BB57,2)</f>
        <v>615834.31000000006</v>
      </c>
      <c r="BD46" s="18">
        <f t="shared" ref="BD46" si="364">ROUND(+BC57,2)</f>
        <v>30581310.789999999</v>
      </c>
      <c r="BE46" s="18">
        <f t="shared" ref="BE46" si="365">ROUND(+BD57,2)</f>
        <v>26559645.300000001</v>
      </c>
      <c r="BF46" s="18">
        <f t="shared" ref="BF46" si="366">ROUND(+BE57,2)</f>
        <v>21781178.890000001</v>
      </c>
      <c r="BG46" s="18">
        <f t="shared" ref="BG46" si="367">ROUND(+BF57,2)</f>
        <v>17469056</v>
      </c>
      <c r="BH46" s="18">
        <f t="shared" ref="BH46" si="368">ROUND(+BG57,2)</f>
        <v>13039483.300000001</v>
      </c>
      <c r="BI46" s="18">
        <f t="shared" ref="BI46" si="369">ROUND(+BH57,2)</f>
        <v>9224436.5099999998</v>
      </c>
      <c r="BJ46" s="18">
        <f t="shared" ref="BJ46" si="370">ROUND(+BI57,2)</f>
        <v>6581711.9000000004</v>
      </c>
      <c r="BK46" s="18">
        <f t="shared" ref="BK46" si="371">ROUND(+BJ57,2)</f>
        <v>4861599.01</v>
      </c>
      <c r="BL46" s="18">
        <f t="shared" ref="BL46" si="372">ROUND(+BK57,2)</f>
        <v>3724037.84</v>
      </c>
      <c r="BM46" s="18">
        <f t="shared" ref="BM46" si="373">ROUND(+BL57,2)</f>
        <v>2782475.22</v>
      </c>
      <c r="BN46" s="18">
        <f t="shared" ref="BN46" si="374">ROUND(+BM57,2)</f>
        <v>1795259.86</v>
      </c>
      <c r="BO46" s="18">
        <f t="shared" ref="BO46" si="375">ROUND(+BN57,2)</f>
        <v>577870.62</v>
      </c>
      <c r="BP46" s="18">
        <f t="shared" ref="BP46" si="376">ROUND(+BO57,2)</f>
        <v>69846585.370000005</v>
      </c>
      <c r="BQ46" s="18">
        <f t="shared" ref="BQ46" si="377">ROUND(+BP57,2)</f>
        <v>65742726.469999999</v>
      </c>
      <c r="BR46" s="18">
        <f t="shared" ref="BR46" si="378">ROUND(+BQ57,2)</f>
        <v>60654038.82</v>
      </c>
      <c r="BS46" s="18">
        <f t="shared" ref="BS46" si="379">ROUND(+BR57,2)</f>
        <v>54761597.619999997</v>
      </c>
      <c r="BT46" s="18">
        <f t="shared" ref="BT46" si="380">ROUND(+BS57,2)</f>
        <v>50569240.469999999</v>
      </c>
      <c r="BU46" s="18">
        <f t="shared" ref="BU46" si="381">ROUND(+BT57,2)</f>
        <v>46886948.270000003</v>
      </c>
      <c r="BV46" s="18">
        <f t="shared" ref="BV46" si="382">ROUND(+BU57,2)</f>
        <v>44140413.130000003</v>
      </c>
      <c r="BW46" s="18">
        <f t="shared" ref="BW46" si="383">ROUND(+BV57,2)</f>
        <v>42319665.149999999</v>
      </c>
      <c r="BX46" s="18">
        <f t="shared" ref="BX46" si="384">ROUND(+BW57,2)</f>
        <v>41080896.57</v>
      </c>
      <c r="BY46" s="18">
        <f t="shared" ref="BY46" si="385">ROUND(+BX57,2)</f>
        <v>40230459.299999997</v>
      </c>
      <c r="BZ46" s="18">
        <f t="shared" ref="BZ46" si="386">ROUND(+BY57,2)</f>
        <v>39297519.009999998</v>
      </c>
      <c r="CA46" s="18">
        <f t="shared" ref="CA46" si="387">ROUND(+BZ57,2)</f>
        <v>37968909.450000003</v>
      </c>
      <c r="CB46" s="18">
        <f t="shared" ref="CB46" si="388">ROUND(+CA57,2)</f>
        <v>-55736249.280000001</v>
      </c>
      <c r="CC46" s="18">
        <f t="shared" ref="CC46" si="389">ROUND(+CB57,2)</f>
        <v>-49394191.270000003</v>
      </c>
      <c r="CD46" s="18">
        <f t="shared" ref="CD46" si="390">ROUND(+CC57,2)</f>
        <v>-40643132.850000001</v>
      </c>
      <c r="CE46" s="18">
        <f t="shared" ref="CE46" si="391">ROUND(+CD57,2)</f>
        <v>-30961309.350000001</v>
      </c>
      <c r="CF46" s="18">
        <f t="shared" ref="CF46" si="392">ROUND(+CE57,2)</f>
        <v>-23643546.32</v>
      </c>
      <c r="CG46" s="18">
        <f t="shared" ref="CG46" si="393">ROUND(+CF57,2)</f>
        <v>-16092033.01</v>
      </c>
      <c r="CH46" s="18">
        <f t="shared" ref="CH46" si="394">ROUND(+CG57,2)</f>
        <v>-10075018.710000001</v>
      </c>
      <c r="CI46" s="18">
        <f t="shared" ref="CI46" si="395">ROUND(+CH57,2)</f>
        <v>-6543801.0599999996</v>
      </c>
      <c r="CJ46" s="18">
        <f t="shared" ref="CJ46" si="396">ROUND(+CI57,2)</f>
        <v>-3540656.87</v>
      </c>
      <c r="CK46" s="18">
        <f t="shared" ref="CK46" si="397">ROUND(+CJ57,2)</f>
        <v>-1610029.95</v>
      </c>
      <c r="CL46" s="18">
        <f t="shared" ref="CL46" si="398">ROUND(+CK57,2)</f>
        <v>742229.97</v>
      </c>
      <c r="CM46" s="18">
        <f t="shared" ref="CM46" si="399">ROUND(+CL57,2)</f>
        <v>3063647.17</v>
      </c>
      <c r="CN46" s="18">
        <f t="shared" ref="CN46" si="400">ROUND(+CM57,2)</f>
        <v>-15502796.25</v>
      </c>
      <c r="CO46" s="18">
        <f t="shared" ref="CO46" si="401">ROUND(+CN57,2)</f>
        <v>-13965541.16</v>
      </c>
      <c r="CP46" s="18">
        <f t="shared" ref="CP46" si="402">ROUND(+CO57,2)</f>
        <v>-11228537.449999999</v>
      </c>
      <c r="CQ46" s="18">
        <f t="shared" ref="CQ46" si="403">ROUND(+CP57,2)</f>
        <v>-8537179.5299999993</v>
      </c>
      <c r="CR46" s="18">
        <f t="shared" ref="CR46" si="404">ROUND(+CQ57,2)</f>
        <v>-6356424.9500000002</v>
      </c>
      <c r="CS46" s="18">
        <f t="shared" ref="CS46" si="405">ROUND(+CR57,2)</f>
        <v>-4077308.62</v>
      </c>
      <c r="CT46" s="18">
        <f t="shared" ref="CT46" si="406">ROUND(+CS57,2)</f>
        <v>-2636575.52</v>
      </c>
      <c r="CU46" s="18">
        <f t="shared" ref="CU46" si="407">ROUND(+CT57,2)</f>
        <v>-1677845.59</v>
      </c>
      <c r="CV46" s="18">
        <f t="shared" ref="CV46" si="408">ROUND(+CU57,2)</f>
        <v>-21810226.350000001</v>
      </c>
      <c r="CW46" s="18">
        <f t="shared" ref="CW46" si="409">ROUND(+CV57,2)</f>
        <v>-20812350.23</v>
      </c>
      <c r="CX46" s="18">
        <f t="shared" ref="CX46" si="410">ROUND(+CW57,2)</f>
        <v>-19513898.210000001</v>
      </c>
      <c r="CY46" s="18">
        <f t="shared" ref="CY46" si="411">ROUND(+CX57,2)</f>
        <v>-18279061.960000001</v>
      </c>
      <c r="CZ46" s="18">
        <f t="shared" ref="CZ46" si="412">ROUND(+CY57,2)</f>
        <v>-76477619.510000005</v>
      </c>
      <c r="DA46" s="18">
        <f t="shared" ref="DA46" si="413">ROUND(+CZ57,2)</f>
        <v>-67705823.180000007</v>
      </c>
      <c r="DB46" s="18">
        <f t="shared" ref="DB46" si="414">ROUND(+DA57,2)</f>
        <v>-53687985.869999997</v>
      </c>
      <c r="DC46" s="18">
        <f t="shared" ref="DC46" si="415">ROUND(+DB57,2)</f>
        <v>-44043096.25</v>
      </c>
      <c r="DD46" s="18">
        <f t="shared" ref="DD46" si="416">ROUND(+DC57,2)</f>
        <v>-35629286.380000003</v>
      </c>
      <c r="DE46" s="18">
        <f t="shared" ref="DE46" si="417">ROUND(+DD57,2)</f>
        <v>-27002796.469999999</v>
      </c>
      <c r="DF46" s="18">
        <f t="shared" ref="DF46" si="418">ROUND(+DE57,2)</f>
        <v>-19928628.960000001</v>
      </c>
      <c r="DG46" s="18">
        <f t="shared" ref="DG46" si="419">ROUND(+DF57,2)</f>
        <v>-14491586.59</v>
      </c>
      <c r="DH46" s="18">
        <f t="shared" ref="DH46" si="420">ROUND(+DG57,2)</f>
        <v>-11550805.43</v>
      </c>
      <c r="DI46" s="18">
        <f t="shared" ref="DI46" si="421">ROUND(+DH57,2)</f>
        <v>-9450506.0500000007</v>
      </c>
      <c r="DJ46" s="18">
        <f t="shared" ref="DJ46" si="422">ROUND(+DI57,2)</f>
        <v>-7126068.8399999999</v>
      </c>
      <c r="DK46" s="18">
        <f t="shared" ref="DK46" si="423">ROUND(+DJ57,2)</f>
        <v>-4813752.2</v>
      </c>
      <c r="DL46" s="18">
        <f t="shared" ref="DL46" si="424">ROUND(+DK57,2)</f>
        <v>-483397.36</v>
      </c>
      <c r="DM46" s="18">
        <f t="shared" ref="DM46" si="425">ROUND(+DL57,2)</f>
        <v>-14932396.970000001</v>
      </c>
      <c r="DN46" s="18">
        <f t="shared" ref="DN46" si="426">ROUND(+DM57,2)</f>
        <v>-12666303.119999999</v>
      </c>
      <c r="DO46" s="18">
        <f t="shared" ref="DO46" si="427">ROUND(+DN57,2)</f>
        <v>-10334601</v>
      </c>
      <c r="DP46" s="18">
        <f t="shared" ref="DP46" si="428">ROUND(+DO57,2)</f>
        <v>-8031333.0099999998</v>
      </c>
      <c r="DQ46" s="18">
        <f t="shared" ref="DQ46" si="429">ROUND(+DP57,2)</f>
        <v>-6058509.5099999998</v>
      </c>
      <c r="DR46" s="18">
        <f t="shared" ref="DR46" si="430">ROUND(+DQ57,2)</f>
        <v>-4230306.4800000004</v>
      </c>
      <c r="DS46" s="18">
        <f t="shared" ref="DS46" si="431">ROUND(+DR57,2)</f>
        <v>-3121583.62</v>
      </c>
      <c r="DT46" s="18">
        <f t="shared" ref="DT46" si="432">ROUND(+DS57,2)</f>
        <v>-2391342.38</v>
      </c>
      <c r="DU46" s="18">
        <f t="shared" ref="DU46" si="433">ROUND(+DT57,2)</f>
        <v>-1815587.28</v>
      </c>
      <c r="DV46" s="18">
        <f t="shared" ref="DV46" si="434">ROUND(+DU57,2)</f>
        <v>-1064507.8999999999</v>
      </c>
      <c r="DW46" s="18">
        <f t="shared" ref="DW46" si="435">ROUND(+DV57,2)</f>
        <v>-481655.4</v>
      </c>
      <c r="DX46" s="18">
        <f t="shared" ref="DX46" si="436">ROUND(+DW57,2)</f>
        <v>748012.4</v>
      </c>
      <c r="DY46" s="18">
        <f t="shared" ref="DY46" si="437">ROUND(+DX57,2)</f>
        <v>-19639623.07</v>
      </c>
      <c r="DZ46" s="18">
        <f t="shared" ref="DZ46" si="438">ROUND(+DY57,2)</f>
        <v>-16272242.300000001</v>
      </c>
      <c r="EA46" s="18">
        <f t="shared" ref="EA46" si="439">ROUND(+DZ57,2)</f>
        <v>-12771007.199999999</v>
      </c>
      <c r="EB46" s="18">
        <f t="shared" ref="EB46" si="440">ROUND(+EA57,2)</f>
        <v>-9953493.2300000004</v>
      </c>
      <c r="EC46" s="18">
        <f t="shared" ref="EC46" si="441">ROUND(+EB57,2)</f>
        <v>-6756305.9900000002</v>
      </c>
      <c r="ED46" s="18">
        <f t="shared" ref="ED46" si="442">ROUND(+EC57,2)</f>
        <v>-5042015.5599999996</v>
      </c>
      <c r="EE46" s="18">
        <f t="shared" ref="EE46" si="443">ROUND(+ED57,2)</f>
        <v>-3768029.98</v>
      </c>
      <c r="EF46" s="18">
        <f t="shared" ref="EF46" si="444">ROUND(+EE57,2)</f>
        <v>-2783986.75</v>
      </c>
      <c r="EG46" s="18">
        <f t="shared" ref="EG46" si="445">ROUND(+EF57,2)</f>
        <v>-2029132.17</v>
      </c>
      <c r="EH46" s="18">
        <f t="shared" ref="EH46" si="446">ROUND(+EG57,2)</f>
        <v>-1352525.21</v>
      </c>
      <c r="EI46" s="18">
        <f t="shared" ref="EI46" si="447">ROUND(+EH57,2)</f>
        <v>-575027.9</v>
      </c>
      <c r="EJ46" s="18">
        <f t="shared" ref="EJ46" si="448">ROUND(+EI57,2)</f>
        <v>1000711.18</v>
      </c>
      <c r="EK46" s="18">
        <f t="shared" ref="EK46" si="449">ROUND(+EJ57,2)</f>
        <v>-31140785.5</v>
      </c>
      <c r="EL46" s="18">
        <f t="shared" ref="EL46" si="450">ROUND(+EK57,2)</f>
        <v>-26231978.699999999</v>
      </c>
      <c r="EM46" s="18">
        <f t="shared" ref="EM46" si="451">ROUND(+EL57,2)</f>
        <v>-20504782.59</v>
      </c>
      <c r="EN46" s="18">
        <f t="shared" ref="EN46" si="452">ROUND(+EM57,2)</f>
        <v>-16411918.289999999</v>
      </c>
      <c r="EO46" s="18">
        <f t="shared" ref="EO46" si="453">ROUND(+EN57,2)</f>
        <v>-12697280.41</v>
      </c>
      <c r="EP46" s="18">
        <f t="shared" ref="EP46" si="454">ROUND(+EO57,2)</f>
        <v>-9978409.8399999999</v>
      </c>
      <c r="EQ46" s="18">
        <f t="shared" ref="EQ46" si="455">ROUND(+EP57,2)</f>
        <v>-8168400.21</v>
      </c>
      <c r="ER46" s="18">
        <f t="shared" ref="ER46" si="456">ROUND(+EQ57,2)</f>
        <v>-7022427.5300000003</v>
      </c>
      <c r="ES46" s="18">
        <f t="shared" ref="ES46" si="457">ROUND(+ER57,2)</f>
        <v>-5986236.6299999999</v>
      </c>
      <c r="ET46" s="18">
        <f t="shared" ref="ET46" si="458">ROUND(+ES57,2)</f>
        <v>-5105492.17</v>
      </c>
      <c r="EU46" s="18">
        <f t="shared" ref="EU46" si="459">ROUND(+ET57,2)</f>
        <v>-3777616.62</v>
      </c>
      <c r="EV46" s="18">
        <f t="shared" ref="EV46" si="460">ROUND(+EU57,2)</f>
        <v>-963409.42</v>
      </c>
      <c r="EW46" s="18">
        <f t="shared" ref="EW46" si="461">ROUND(+EV57,2)</f>
        <v>-9693499.4499999993</v>
      </c>
      <c r="EX46" s="18">
        <f t="shared" ref="EX46" si="462">ROUND(+EW57,2)</f>
        <v>-7879246.6100000003</v>
      </c>
      <c r="EY46" s="18">
        <f t="shared" ref="EY46" si="463">ROUND(+EX57,2)</f>
        <v>-6301236.8799999999</v>
      </c>
      <c r="EZ46" s="18">
        <f t="shared" ref="EZ46" si="464">ROUND(+EY57,2)</f>
        <v>-4712989.1399999997</v>
      </c>
      <c r="FA46" s="18">
        <f t="shared" ref="FA46" si="465">ROUND(+EZ57,2)</f>
        <v>-3510243</v>
      </c>
      <c r="FB46" s="18">
        <f t="shared" ref="FB46" si="466">ROUND(+FA57,2)</f>
        <v>-2684396.83</v>
      </c>
      <c r="FC46" s="18">
        <f t="shared" ref="FC46" si="467">ROUND(+FB57,2)</f>
        <v>-2153144.5099999998</v>
      </c>
      <c r="FD46" s="18">
        <f t="shared" ref="FD46" si="468">ROUND(+FC57,2)</f>
        <v>-1764801.35</v>
      </c>
      <c r="FE46" s="18">
        <f t="shared" ref="FE46" si="469">ROUND(+FD57,2)</f>
        <v>-1448211.08</v>
      </c>
      <c r="FF46" s="18">
        <f t="shared" ref="FF46" si="470">ROUND(+FE57,2)</f>
        <v>-1135251.46</v>
      </c>
      <c r="FG46" s="18">
        <f t="shared" ref="FG46" si="471">ROUND(+FF57,2)</f>
        <v>-786311.75</v>
      </c>
      <c r="FH46" s="18">
        <f t="shared" ref="FH46" si="472">ROUND(+FG57,2)</f>
        <v>-221204.17</v>
      </c>
      <c r="FI46" s="18">
        <f t="shared" ref="FI46" si="473">ROUND(+FH57,2)</f>
        <v>27061218.109999999</v>
      </c>
      <c r="FJ46" s="18">
        <f t="shared" ref="FJ46" si="474">ROUND(+FI57,2)</f>
        <v>23412921.899999999</v>
      </c>
      <c r="FK46" s="18">
        <f t="shared" ref="FK46" si="475">ROUND(+FJ57,2)</f>
        <v>19936038.219999999</v>
      </c>
      <c r="FL46" s="18">
        <f t="shared" ref="FL46" si="476">ROUND(+FK57,2)</f>
        <v>17269315.489999998</v>
      </c>
      <c r="FM46" s="18">
        <f t="shared" ref="FM46" si="477">ROUND(+FL57,2)</f>
        <v>14679659</v>
      </c>
      <c r="FN46" s="18">
        <f t="shared" ref="FN46" si="478">ROUND(+FM57,2)</f>
        <v>12474547.369999999</v>
      </c>
      <c r="FO46" s="18">
        <f t="shared" ref="FO46" si="479">ROUND(+FN57,2)</f>
        <v>11158429.039999999</v>
      </c>
      <c r="FP46" s="18">
        <f t="shared" ref="FP46" si="480">ROUND(+FO57,2)</f>
        <v>10282606.84</v>
      </c>
      <c r="FQ46" s="18">
        <f t="shared" ref="FQ46" si="481">ROUND(+FP57,2)</f>
        <v>9554955.3399999999</v>
      </c>
      <c r="FR46" s="18">
        <f t="shared" ref="FR46" si="482">ROUND(+FQ57,2)</f>
        <v>8788246.5</v>
      </c>
      <c r="FS46" s="18">
        <f t="shared" ref="FS46" si="483">ROUND(+FR57,2)</f>
        <v>7739045.3200000003</v>
      </c>
      <c r="FT46" s="18">
        <f t="shared" ref="FT46" si="484">ROUND(+FS57,2)</f>
        <v>6221622.2400000002</v>
      </c>
      <c r="FU46" s="18">
        <f t="shared" ref="FU46" si="485">ROUND(+FT57,2)</f>
        <v>-30801284.300000001</v>
      </c>
      <c r="FV46" s="18">
        <f t="shared" ref="FV46" si="486">ROUND(+FU57,2)</f>
        <v>-26110357.289999999</v>
      </c>
      <c r="FW46" s="18">
        <f t="shared" ref="FW46" si="487">ROUND(+FV57,2)</f>
        <v>-21663884.100000001</v>
      </c>
      <c r="FX46" s="18">
        <f t="shared" ref="FX46" si="488">ROUND(+FW57,2)</f>
        <v>-18214914.07</v>
      </c>
      <c r="FY46" s="18">
        <f t="shared" ref="FY46" si="489">ROUND(+FX57,2)</f>
        <v>-14862274.48</v>
      </c>
      <c r="FZ46" s="18">
        <f t="shared" ref="FZ46" si="490">ROUND(+FY57,2)</f>
        <v>-13014861.050000001</v>
      </c>
      <c r="GA46" s="18">
        <f t="shared" ref="GA46" si="491">ROUND(+FZ57,2)</f>
        <v>-11568934.27</v>
      </c>
      <c r="GB46" s="18">
        <f t="shared" ref="GB46" si="492">ROUND(+GA57,2)</f>
        <v>-10440344.869999999</v>
      </c>
      <c r="GC46" s="18">
        <f t="shared" ref="GC46" si="493">ROUND(+GB57,2)</f>
        <v>-9361905.3399999999</v>
      </c>
      <c r="GD46" s="18">
        <f t="shared" ref="GD46" si="494">ROUND(+GC57,2)</f>
        <v>-8468763.2400000002</v>
      </c>
      <c r="GE46" s="18">
        <f t="shared" ref="GE46" si="495">ROUND(+GD57,2)</f>
        <v>-7298125.0199999996</v>
      </c>
      <c r="GF46" s="18">
        <f t="shared" ref="GF46" si="496">ROUND(+GE57,2)</f>
        <v>-5245650.04</v>
      </c>
      <c r="GG46" s="18">
        <f t="shared" ref="GG46" si="497">ROUND(+GF57,2)</f>
        <v>-14721121.85</v>
      </c>
      <c r="GH46" s="18">
        <f t="shared" ref="GH46" si="498">ROUND(+GG57,2)</f>
        <v>-12301313.699999999</v>
      </c>
      <c r="GI46" s="18">
        <f t="shared" ref="GI46" si="499">ROUND(+GH57,2)</f>
        <v>-9661396.4700000007</v>
      </c>
      <c r="GJ46" s="18">
        <f t="shared" ref="GJ46" si="500">ROUND(+GI57,2)</f>
        <v>-7566544.6900000004</v>
      </c>
      <c r="GK46" s="18">
        <f t="shared" ref="GK46" si="501">ROUND(+GJ57,2)</f>
        <v>-5696755.0999999996</v>
      </c>
      <c r="GL46" s="18">
        <f t="shared" ref="GL46" si="502">ROUND(+GK57,2)</f>
        <v>-4352651.99</v>
      </c>
      <c r="GM46" s="18">
        <f t="shared" ref="GM46" si="503">ROUND(+GL57,2)</f>
        <v>-3446460.47</v>
      </c>
      <c r="GN46" s="18">
        <f t="shared" ref="GN46" si="504">ROUND(+GM57,2)</f>
        <v>-2863852.82</v>
      </c>
      <c r="GO46" s="18">
        <f t="shared" ref="GO46" si="505">ROUND(+GN57,2)</f>
        <v>-2375869.96</v>
      </c>
      <c r="GP46" s="18">
        <f t="shared" ref="GP46" si="506">ROUND(+GO57,2)</f>
        <v>-1943145.47</v>
      </c>
      <c r="GQ46" s="18">
        <f t="shared" ref="GQ46" si="507">ROUND(+GP57,2)</f>
        <v>-1399305.01</v>
      </c>
      <c r="GR46" s="18">
        <f t="shared" ref="GR46" si="508">ROUND(+GQ57,2)</f>
        <v>-239839.06</v>
      </c>
      <c r="GS46" s="18">
        <f t="shared" ref="GS46" si="509">ROUND(+GR57,2)</f>
        <v>-13815978.18</v>
      </c>
      <c r="GT46" s="18">
        <f t="shared" ref="GT46" si="510">ROUND(+GS57,2)</f>
        <v>-11542868.6</v>
      </c>
      <c r="GU46" s="18">
        <f t="shared" ref="GU46" si="511">ROUND(+GT57,2)</f>
        <v>-9516850.6699999999</v>
      </c>
      <c r="GV46" s="18">
        <f t="shared" ref="GV46" si="512">ROUND(+GU57,2)</f>
        <v>-7473564.5499999998</v>
      </c>
      <c r="GW46" s="18">
        <f t="shared" ref="GW46" si="513">ROUND(+GV57,2)</f>
        <v>-5626654.9900000002</v>
      </c>
      <c r="GX46" s="18">
        <f t="shared" ref="GX46" si="514">ROUND(+GW57,2)</f>
        <v>-4372607</v>
      </c>
      <c r="GY46" s="18">
        <f t="shared" ref="GY46" si="515">ROUND(+GX57,2)</f>
        <v>-3709484.55</v>
      </c>
      <c r="GZ46" s="18">
        <f t="shared" ref="GZ46" si="516">ROUND(+GY57,2)</f>
        <v>-3061543.07</v>
      </c>
      <c r="HA46" s="18">
        <f t="shared" ref="HA46" si="517">ROUND(+GZ57,2)</f>
        <v>-2677560.54</v>
      </c>
      <c r="HB46" s="18">
        <f t="shared" ref="HB46" si="518">ROUND(+HA57,2)</f>
        <v>-2202586.48</v>
      </c>
      <c r="HC46" s="18">
        <f t="shared" ref="HC46" si="519">ROUND(+HB57,2)</f>
        <v>-1670799.58</v>
      </c>
      <c r="HD46" s="18">
        <f t="shared" ref="HD46" si="520">ROUND(+HC57,2)</f>
        <v>-565205.04</v>
      </c>
      <c r="HE46" s="18">
        <f t="shared" ref="HE46" si="521">ROUND(+HD57,2)</f>
        <v>-49919518.18</v>
      </c>
      <c r="HF46" s="18">
        <f t="shared" ref="HF46" si="522">ROUND(+HE57,2)</f>
        <v>-42678709.520000003</v>
      </c>
      <c r="HG46" s="18">
        <f t="shared" ref="HG46" si="523">ROUND(+HF57,2)</f>
        <v>-35706213.530000001</v>
      </c>
      <c r="HH46" s="18">
        <f t="shared" ref="HH46" si="524">ROUND(+HG57,2)</f>
        <v>-27413225.32</v>
      </c>
      <c r="HI46" s="18">
        <f t="shared" ref="HI46" si="525">ROUND(+HH57,2)</f>
        <v>-21188847.949999999</v>
      </c>
      <c r="HJ46" s="18">
        <f t="shared" ref="HJ46" si="526">ROUND(+HI57,2)</f>
        <v>-17220457.289999999</v>
      </c>
      <c r="HK46" s="18">
        <f t="shared" ref="HK46" si="527">ROUND(+HJ57,2)</f>
        <v>34681552.340000004</v>
      </c>
      <c r="HL46" s="18">
        <f t="shared" ref="HL46" si="528">ROUND(+HK57,2)</f>
        <v>34974948.469999999</v>
      </c>
      <c r="HM46" s="18">
        <f>ROUND(+HL57,2)</f>
        <v>35257309.439999998</v>
      </c>
      <c r="HN46" s="459"/>
      <c r="HO46" s="19"/>
      <c r="HP46" s="19"/>
      <c r="HQ46" s="19"/>
      <c r="HR46" s="19"/>
      <c r="HS46" s="19"/>
      <c r="HT46" s="19"/>
      <c r="HU46" s="19"/>
      <c r="HV46" s="19"/>
      <c r="HW46" s="19"/>
      <c r="HX46" s="19"/>
      <c r="HY46" s="19"/>
      <c r="HZ46" s="19"/>
      <c r="IA46" s="460"/>
      <c r="IB46" s="20"/>
    </row>
    <row r="47" spans="1:247" x14ac:dyDescent="0.2">
      <c r="B47" s="1" t="s">
        <v>173</v>
      </c>
      <c r="D47" s="23"/>
      <c r="E47" s="23">
        <v>64953103.469999999</v>
      </c>
      <c r="F47" s="23"/>
      <c r="G47" s="23"/>
      <c r="H47" s="23"/>
      <c r="I47" s="23"/>
      <c r="J47" s="23"/>
      <c r="K47" s="23"/>
      <c r="L47" s="23"/>
      <c r="M47" s="23"/>
      <c r="N47" s="23"/>
      <c r="O47" s="23"/>
      <c r="P47" s="23"/>
      <c r="Q47" s="23"/>
      <c r="R47" s="23"/>
      <c r="S47" s="23"/>
      <c r="T47" s="23"/>
      <c r="U47" s="23"/>
      <c r="V47" s="23">
        <v>-107036629.08</v>
      </c>
      <c r="W47" s="23"/>
      <c r="X47" s="23"/>
      <c r="Y47" s="23">
        <v>39394237.259999998</v>
      </c>
      <c r="Z47" s="23"/>
      <c r="AA47" s="23"/>
      <c r="AB47" s="23"/>
      <c r="AC47" s="23"/>
      <c r="AD47" s="23"/>
      <c r="AE47" s="18">
        <f>AE7+AE16+AE25+AE36</f>
        <v>6143042.8700000001</v>
      </c>
      <c r="AF47" s="18">
        <f t="shared" ref="AF47:BO47" si="529">AF7+AF16+AF25+AF36</f>
        <v>0</v>
      </c>
      <c r="AG47" s="18">
        <f t="shared" si="529"/>
        <v>0</v>
      </c>
      <c r="AH47" s="18">
        <f t="shared" si="529"/>
        <v>0</v>
      </c>
      <c r="AI47" s="18">
        <f t="shared" si="529"/>
        <v>0</v>
      </c>
      <c r="AJ47" s="18">
        <f t="shared" si="529"/>
        <v>0</v>
      </c>
      <c r="AK47" s="18">
        <f t="shared" si="529"/>
        <v>0</v>
      </c>
      <c r="AL47" s="18">
        <f t="shared" si="529"/>
        <v>0</v>
      </c>
      <c r="AM47" s="18">
        <f t="shared" si="529"/>
        <v>0</v>
      </c>
      <c r="AN47" s="18">
        <f t="shared" si="529"/>
        <v>0</v>
      </c>
      <c r="AO47" s="18">
        <f t="shared" si="529"/>
        <v>0</v>
      </c>
      <c r="AP47" s="18">
        <f t="shared" si="529"/>
        <v>0</v>
      </c>
      <c r="AQ47" s="18">
        <f t="shared" si="529"/>
        <v>9477607.582945317</v>
      </c>
      <c r="AR47" s="18">
        <f t="shared" si="529"/>
        <v>0</v>
      </c>
      <c r="AS47" s="18">
        <f t="shared" si="529"/>
        <v>0</v>
      </c>
      <c r="AT47" s="18">
        <f t="shared" si="529"/>
        <v>0</v>
      </c>
      <c r="AU47" s="18">
        <f t="shared" si="529"/>
        <v>0</v>
      </c>
      <c r="AV47" s="18">
        <f t="shared" si="529"/>
        <v>0</v>
      </c>
      <c r="AW47" s="18">
        <f t="shared" si="529"/>
        <v>0</v>
      </c>
      <c r="AX47" s="18">
        <f t="shared" si="529"/>
        <v>0</v>
      </c>
      <c r="AY47" s="18">
        <f t="shared" si="529"/>
        <v>0</v>
      </c>
      <c r="AZ47" s="18">
        <f t="shared" si="529"/>
        <v>0</v>
      </c>
      <c r="BA47" s="18">
        <f t="shared" si="529"/>
        <v>0</v>
      </c>
      <c r="BB47" s="18">
        <f t="shared" si="529"/>
        <v>0</v>
      </c>
      <c r="BC47" s="18">
        <f t="shared" si="529"/>
        <v>31943040</v>
      </c>
      <c r="BD47" s="18">
        <f t="shared" si="529"/>
        <v>0</v>
      </c>
      <c r="BE47" s="18">
        <f t="shared" si="529"/>
        <v>0</v>
      </c>
      <c r="BF47" s="18">
        <f t="shared" si="529"/>
        <v>0</v>
      </c>
      <c r="BG47" s="18">
        <f t="shared" si="529"/>
        <v>0</v>
      </c>
      <c r="BH47" s="18">
        <f t="shared" si="529"/>
        <v>0</v>
      </c>
      <c r="BI47" s="18">
        <f t="shared" si="529"/>
        <v>0</v>
      </c>
      <c r="BJ47" s="18">
        <f t="shared" si="529"/>
        <v>0</v>
      </c>
      <c r="BK47" s="18">
        <f t="shared" si="529"/>
        <v>0</v>
      </c>
      <c r="BL47" s="18">
        <f t="shared" si="529"/>
        <v>0</v>
      </c>
      <c r="BM47" s="18">
        <f t="shared" si="529"/>
        <v>0</v>
      </c>
      <c r="BN47" s="18">
        <f t="shared" si="529"/>
        <v>0</v>
      </c>
      <c r="BO47" s="18">
        <f t="shared" si="529"/>
        <v>71783742</v>
      </c>
      <c r="BP47" s="18">
        <f t="shared" ref="BP47:EA47" si="530">BP7+BP16+BP25+BP36</f>
        <v>0</v>
      </c>
      <c r="BQ47" s="18">
        <f t="shared" si="530"/>
        <v>0</v>
      </c>
      <c r="BR47" s="18">
        <f t="shared" si="530"/>
        <v>0</v>
      </c>
      <c r="BS47" s="18">
        <f t="shared" si="530"/>
        <v>0</v>
      </c>
      <c r="BT47" s="18">
        <f t="shared" si="530"/>
        <v>0</v>
      </c>
      <c r="BU47" s="18">
        <f t="shared" si="530"/>
        <v>0</v>
      </c>
      <c r="BV47" s="18">
        <f t="shared" si="530"/>
        <v>0</v>
      </c>
      <c r="BW47" s="18">
        <f t="shared" si="530"/>
        <v>0</v>
      </c>
      <c r="BX47" s="18">
        <f t="shared" si="530"/>
        <v>0</v>
      </c>
      <c r="BY47" s="18">
        <f t="shared" si="530"/>
        <v>0</v>
      </c>
      <c r="BZ47" s="18">
        <f t="shared" si="530"/>
        <v>0</v>
      </c>
      <c r="CA47" s="18">
        <f t="shared" si="530"/>
        <v>-98163975</v>
      </c>
      <c r="CB47" s="18">
        <f t="shared" si="530"/>
        <v>0</v>
      </c>
      <c r="CC47" s="18">
        <f t="shared" si="530"/>
        <v>0</v>
      </c>
      <c r="CD47" s="18">
        <f t="shared" si="530"/>
        <v>0</v>
      </c>
      <c r="CE47" s="18">
        <f t="shared" si="530"/>
        <v>0</v>
      </c>
      <c r="CF47" s="18">
        <f t="shared" si="530"/>
        <v>0</v>
      </c>
      <c r="CG47" s="18">
        <f t="shared" si="530"/>
        <v>0</v>
      </c>
      <c r="CH47" s="18">
        <f t="shared" si="530"/>
        <v>0</v>
      </c>
      <c r="CI47" s="18">
        <f t="shared" si="530"/>
        <v>0</v>
      </c>
      <c r="CJ47" s="18">
        <f t="shared" si="530"/>
        <v>0</v>
      </c>
      <c r="CK47" s="18">
        <f t="shared" si="530"/>
        <v>0</v>
      </c>
      <c r="CL47" s="18">
        <f t="shared" si="530"/>
        <v>0</v>
      </c>
      <c r="CM47" s="18">
        <f t="shared" si="530"/>
        <v>-20118493.158200338</v>
      </c>
      <c r="CN47" s="18">
        <f t="shared" si="530"/>
        <v>0</v>
      </c>
      <c r="CO47" s="18">
        <f t="shared" si="530"/>
        <v>0</v>
      </c>
      <c r="CP47" s="18">
        <f t="shared" si="530"/>
        <v>0</v>
      </c>
      <c r="CQ47" s="18">
        <f t="shared" si="530"/>
        <v>0</v>
      </c>
      <c r="CR47" s="18">
        <f t="shared" si="530"/>
        <v>0</v>
      </c>
      <c r="CS47" s="18">
        <f t="shared" si="530"/>
        <v>0</v>
      </c>
      <c r="CT47" s="18">
        <f t="shared" si="530"/>
        <v>0</v>
      </c>
      <c r="CU47" s="18">
        <f t="shared" si="530"/>
        <v>-21160568</v>
      </c>
      <c r="CV47" s="18">
        <f t="shared" si="530"/>
        <v>0</v>
      </c>
      <c r="CW47" s="18">
        <f t="shared" si="530"/>
        <v>0</v>
      </c>
      <c r="CX47" s="18">
        <f t="shared" si="530"/>
        <v>0</v>
      </c>
      <c r="CY47" s="18">
        <f t="shared" si="530"/>
        <v>-63740891</v>
      </c>
      <c r="CZ47" s="18">
        <f t="shared" si="530"/>
        <v>0</v>
      </c>
      <c r="DA47" s="18">
        <f t="shared" si="530"/>
        <v>0</v>
      </c>
      <c r="DB47" s="18">
        <f t="shared" si="530"/>
        <v>0</v>
      </c>
      <c r="DC47" s="18">
        <f t="shared" si="530"/>
        <v>0</v>
      </c>
      <c r="DD47" s="18">
        <f t="shared" si="530"/>
        <v>0</v>
      </c>
      <c r="DE47" s="18">
        <f t="shared" si="530"/>
        <v>0</v>
      </c>
      <c r="DF47" s="18">
        <f t="shared" si="530"/>
        <v>0</v>
      </c>
      <c r="DG47" s="18">
        <f t="shared" si="530"/>
        <v>0</v>
      </c>
      <c r="DH47" s="18">
        <f t="shared" si="530"/>
        <v>0</v>
      </c>
      <c r="DI47" s="18">
        <f t="shared" si="530"/>
        <v>0</v>
      </c>
      <c r="DJ47" s="18">
        <f t="shared" si="530"/>
        <v>0</v>
      </c>
      <c r="DK47" s="18">
        <f t="shared" si="530"/>
        <v>0</v>
      </c>
      <c r="DL47" s="18">
        <f t="shared" si="530"/>
        <v>-17006341</v>
      </c>
      <c r="DM47" s="18">
        <f t="shared" si="530"/>
        <v>0</v>
      </c>
      <c r="DN47" s="18">
        <f t="shared" si="530"/>
        <v>0</v>
      </c>
      <c r="DO47" s="18">
        <f t="shared" si="530"/>
        <v>0</v>
      </c>
      <c r="DP47" s="18">
        <f t="shared" si="530"/>
        <v>0</v>
      </c>
      <c r="DQ47" s="18">
        <f t="shared" si="530"/>
        <v>0</v>
      </c>
      <c r="DR47" s="18">
        <f t="shared" si="530"/>
        <v>0</v>
      </c>
      <c r="DS47" s="18">
        <f t="shared" si="530"/>
        <v>0</v>
      </c>
      <c r="DT47" s="18">
        <f t="shared" si="530"/>
        <v>0</v>
      </c>
      <c r="DU47" s="18">
        <f t="shared" si="530"/>
        <v>0</v>
      </c>
      <c r="DV47" s="18">
        <f t="shared" si="530"/>
        <v>0</v>
      </c>
      <c r="DW47" s="18">
        <f t="shared" si="530"/>
        <v>0</v>
      </c>
      <c r="DX47" s="18">
        <f t="shared" si="530"/>
        <v>-23082723</v>
      </c>
      <c r="DY47" s="18">
        <f t="shared" si="530"/>
        <v>0</v>
      </c>
      <c r="DZ47" s="18">
        <f t="shared" si="530"/>
        <v>0</v>
      </c>
      <c r="EA47" s="18">
        <f t="shared" si="530"/>
        <v>0</v>
      </c>
      <c r="EB47" s="18">
        <f t="shared" ref="EB47:GM47" si="531">EB7+EB16+EB25+EB36</f>
        <v>0</v>
      </c>
      <c r="EC47" s="18">
        <f t="shared" si="531"/>
        <v>0</v>
      </c>
      <c r="ED47" s="18">
        <f t="shared" si="531"/>
        <v>0</v>
      </c>
      <c r="EE47" s="18">
        <f t="shared" si="531"/>
        <v>0</v>
      </c>
      <c r="EF47" s="18">
        <f t="shared" si="531"/>
        <v>0</v>
      </c>
      <c r="EG47" s="18">
        <f t="shared" si="531"/>
        <v>0</v>
      </c>
      <c r="EH47" s="18">
        <f t="shared" si="531"/>
        <v>0</v>
      </c>
      <c r="EI47" s="18">
        <f t="shared" si="531"/>
        <v>0</v>
      </c>
      <c r="EJ47" s="18">
        <f t="shared" si="531"/>
        <v>-35585750</v>
      </c>
      <c r="EK47" s="18">
        <f t="shared" si="531"/>
        <v>0</v>
      </c>
      <c r="EL47" s="18">
        <f t="shared" si="531"/>
        <v>0</v>
      </c>
      <c r="EM47" s="18">
        <f t="shared" si="531"/>
        <v>0</v>
      </c>
      <c r="EN47" s="18">
        <f t="shared" si="531"/>
        <v>0</v>
      </c>
      <c r="EO47" s="18">
        <f t="shared" si="531"/>
        <v>0</v>
      </c>
      <c r="EP47" s="18">
        <f t="shared" si="531"/>
        <v>0</v>
      </c>
      <c r="EQ47" s="18">
        <f t="shared" si="531"/>
        <v>0</v>
      </c>
      <c r="ER47" s="18">
        <f t="shared" si="531"/>
        <v>0</v>
      </c>
      <c r="ES47" s="18">
        <f t="shared" si="531"/>
        <v>0</v>
      </c>
      <c r="ET47" s="18">
        <f t="shared" si="531"/>
        <v>0</v>
      </c>
      <c r="EU47" s="18">
        <f t="shared" si="531"/>
        <v>0</v>
      </c>
      <c r="EV47" s="18">
        <f t="shared" si="531"/>
        <v>-10139956</v>
      </c>
      <c r="EW47" s="18">
        <f t="shared" si="531"/>
        <v>0</v>
      </c>
      <c r="EX47" s="18">
        <f t="shared" si="531"/>
        <v>0</v>
      </c>
      <c r="EY47" s="18">
        <f t="shared" si="531"/>
        <v>0</v>
      </c>
      <c r="EZ47" s="18">
        <f t="shared" si="531"/>
        <v>0</v>
      </c>
      <c r="FA47" s="18">
        <f t="shared" si="531"/>
        <v>0</v>
      </c>
      <c r="FB47" s="18">
        <f t="shared" si="531"/>
        <v>0</v>
      </c>
      <c r="FC47" s="18">
        <f t="shared" si="531"/>
        <v>0</v>
      </c>
      <c r="FD47" s="18">
        <f t="shared" si="531"/>
        <v>0</v>
      </c>
      <c r="FE47" s="18">
        <f t="shared" si="531"/>
        <v>0</v>
      </c>
      <c r="FF47" s="18">
        <f t="shared" si="531"/>
        <v>0</v>
      </c>
      <c r="FG47" s="18">
        <f t="shared" si="531"/>
        <v>0</v>
      </c>
      <c r="FH47" s="18">
        <f t="shared" si="531"/>
        <v>30171226</v>
      </c>
      <c r="FI47" s="18">
        <f t="shared" si="531"/>
        <v>0</v>
      </c>
      <c r="FJ47" s="18">
        <f t="shared" si="531"/>
        <v>0</v>
      </c>
      <c r="FK47" s="18">
        <f t="shared" si="531"/>
        <v>0</v>
      </c>
      <c r="FL47" s="18">
        <f t="shared" si="531"/>
        <v>0</v>
      </c>
      <c r="FM47" s="18">
        <f t="shared" si="531"/>
        <v>0</v>
      </c>
      <c r="FN47" s="18">
        <f t="shared" si="531"/>
        <v>0</v>
      </c>
      <c r="FO47" s="18">
        <f t="shared" si="531"/>
        <v>0</v>
      </c>
      <c r="FP47" s="18">
        <f t="shared" si="531"/>
        <v>0</v>
      </c>
      <c r="FQ47" s="18">
        <f t="shared" si="531"/>
        <v>0</v>
      </c>
      <c r="FR47" s="18">
        <f t="shared" si="531"/>
        <v>0</v>
      </c>
      <c r="FS47" s="18">
        <f t="shared" si="531"/>
        <v>0</v>
      </c>
      <c r="FT47" s="18">
        <f t="shared" si="531"/>
        <v>-39922545</v>
      </c>
      <c r="FU47" s="18">
        <f t="shared" si="531"/>
        <v>0</v>
      </c>
      <c r="FV47" s="18">
        <f t="shared" si="531"/>
        <v>0</v>
      </c>
      <c r="FW47" s="18">
        <f t="shared" si="531"/>
        <v>0</v>
      </c>
      <c r="FX47" s="18">
        <f t="shared" si="531"/>
        <v>0</v>
      </c>
      <c r="FY47" s="18">
        <f t="shared" si="531"/>
        <v>0</v>
      </c>
      <c r="FZ47" s="18">
        <f t="shared" si="531"/>
        <v>0</v>
      </c>
      <c r="GA47" s="18">
        <f t="shared" si="531"/>
        <v>0</v>
      </c>
      <c r="GB47" s="18">
        <f t="shared" si="531"/>
        <v>0</v>
      </c>
      <c r="GC47" s="18">
        <f t="shared" si="531"/>
        <v>0</v>
      </c>
      <c r="GD47" s="18">
        <f t="shared" si="531"/>
        <v>0</v>
      </c>
      <c r="GE47" s="18">
        <f t="shared" si="531"/>
        <v>0</v>
      </c>
      <c r="GF47" s="18">
        <f t="shared" si="531"/>
        <v>-10861871</v>
      </c>
      <c r="GG47" s="18">
        <f t="shared" si="531"/>
        <v>0</v>
      </c>
      <c r="GH47" s="18">
        <f t="shared" si="531"/>
        <v>0</v>
      </c>
      <c r="GI47" s="18">
        <f t="shared" si="531"/>
        <v>0</v>
      </c>
      <c r="GJ47" s="18">
        <f t="shared" si="531"/>
        <v>0</v>
      </c>
      <c r="GK47" s="18">
        <f t="shared" si="531"/>
        <v>0</v>
      </c>
      <c r="GL47" s="18">
        <f t="shared" si="531"/>
        <v>0</v>
      </c>
      <c r="GM47" s="18">
        <f t="shared" si="531"/>
        <v>0</v>
      </c>
      <c r="GN47" s="18">
        <f t="shared" ref="GN47:HL47" si="532">GN7+GN16+GN25+GN36</f>
        <v>0</v>
      </c>
      <c r="GO47" s="18">
        <f t="shared" si="532"/>
        <v>0</v>
      </c>
      <c r="GP47" s="18">
        <f t="shared" si="532"/>
        <v>0</v>
      </c>
      <c r="GQ47" s="18">
        <f t="shared" si="532"/>
        <v>0</v>
      </c>
      <c r="GR47" s="18">
        <f t="shared" si="532"/>
        <v>-15241895</v>
      </c>
      <c r="GS47" s="18">
        <f t="shared" si="532"/>
        <v>0</v>
      </c>
      <c r="GT47" s="18">
        <f t="shared" si="532"/>
        <v>0</v>
      </c>
      <c r="GU47" s="18">
        <f t="shared" si="532"/>
        <v>0</v>
      </c>
      <c r="GV47" s="18">
        <f t="shared" si="532"/>
        <v>0</v>
      </c>
      <c r="GW47" s="18">
        <f t="shared" si="532"/>
        <v>0</v>
      </c>
      <c r="GX47" s="18">
        <f t="shared" si="532"/>
        <v>0</v>
      </c>
      <c r="GY47" s="18">
        <f t="shared" si="532"/>
        <v>0</v>
      </c>
      <c r="GZ47" s="18">
        <f t="shared" si="532"/>
        <v>0</v>
      </c>
      <c r="HA47" s="18">
        <f t="shared" si="532"/>
        <v>0</v>
      </c>
      <c r="HB47" s="18">
        <f t="shared" si="532"/>
        <v>0</v>
      </c>
      <c r="HC47" s="18">
        <f t="shared" si="532"/>
        <v>0</v>
      </c>
      <c r="HD47" s="18">
        <f t="shared" si="532"/>
        <v>-54166126</v>
      </c>
      <c r="HE47" s="18">
        <f t="shared" si="532"/>
        <v>0</v>
      </c>
      <c r="HF47" s="18">
        <f t="shared" si="532"/>
        <v>0</v>
      </c>
      <c r="HG47" s="18">
        <f t="shared" si="532"/>
        <v>0</v>
      </c>
      <c r="HH47" s="18">
        <f t="shared" si="532"/>
        <v>0</v>
      </c>
      <c r="HI47" s="18">
        <f t="shared" si="532"/>
        <v>0</v>
      </c>
      <c r="HJ47" s="18">
        <f t="shared" si="532"/>
        <v>51555672.200000003</v>
      </c>
      <c r="HK47" s="18">
        <f t="shared" si="532"/>
        <v>0</v>
      </c>
      <c r="HL47" s="18">
        <f t="shared" si="532"/>
        <v>0</v>
      </c>
      <c r="HM47" s="18">
        <f>HM7+HM16+HM25+HM36</f>
        <v>0</v>
      </c>
      <c r="HN47" s="459"/>
      <c r="HO47" s="19"/>
      <c r="HP47" s="19"/>
      <c r="HQ47" s="19"/>
      <c r="HR47" s="19"/>
      <c r="HS47" s="19"/>
      <c r="HT47" s="19"/>
      <c r="HU47" s="19"/>
      <c r="HV47" s="19"/>
      <c r="HW47" s="19"/>
      <c r="HX47" s="19"/>
      <c r="HY47" s="19"/>
      <c r="HZ47" s="19"/>
      <c r="IA47" s="460"/>
    </row>
    <row r="48" spans="1:247" x14ac:dyDescent="0.2">
      <c r="B48" s="1" t="s">
        <v>174</v>
      </c>
      <c r="D48" s="21">
        <v>-1667259.65</v>
      </c>
      <c r="E48" s="21">
        <v>-1570147.5</v>
      </c>
      <c r="F48" s="21">
        <v>-5057285.46</v>
      </c>
      <c r="G48" s="21">
        <v>-11020939.249936625</v>
      </c>
      <c r="H48" s="21">
        <v>-14091594.657434432</v>
      </c>
      <c r="I48" s="21">
        <v>-19195771.556504361</v>
      </c>
      <c r="J48" s="21">
        <v>-19531326.438945159</v>
      </c>
      <c r="K48" s="21">
        <v>-16704581.371991865</v>
      </c>
      <c r="L48" s="21">
        <v>-18305323.781115156</v>
      </c>
      <c r="M48" s="21">
        <v>-11823049.042422775</v>
      </c>
      <c r="N48" s="21">
        <v>-8832596.0728453323</v>
      </c>
      <c r="O48" s="21">
        <v>0</v>
      </c>
      <c r="P48" s="21">
        <v>0</v>
      </c>
      <c r="Q48" s="21">
        <v>0</v>
      </c>
      <c r="R48" s="21">
        <v>0</v>
      </c>
      <c r="S48" s="21">
        <v>0</v>
      </c>
      <c r="T48" s="21">
        <v>6864545.7226132955</v>
      </c>
      <c r="U48" s="21">
        <v>8811392.1376443356</v>
      </c>
      <c r="V48" s="21">
        <v>8249515.2962038415</v>
      </c>
      <c r="W48" s="21">
        <v>8346246.0950575564</v>
      </c>
      <c r="X48" s="21">
        <v>7257909.5962744839</v>
      </c>
      <c r="Y48" s="21">
        <v>4311272.9496905431</v>
      </c>
      <c r="Z48" s="21">
        <v>2034529.8900901622</v>
      </c>
      <c r="AA48" s="21">
        <v>1274997.0338693827</v>
      </c>
      <c r="AB48" s="21">
        <v>1051552.3999999999</v>
      </c>
      <c r="AC48" s="21">
        <v>1536663.3</v>
      </c>
      <c r="AD48" s="21">
        <v>1291678.71</v>
      </c>
      <c r="AE48" s="18">
        <f>AE8+AE17+AE28+AE39</f>
        <v>843595.56184537895</v>
      </c>
      <c r="AF48" s="18">
        <f t="shared" ref="AF48:CP48" si="533">AF8+AF17+AF28+AF39</f>
        <v>1396360.58</v>
      </c>
      <c r="AG48" s="18">
        <f t="shared" si="533"/>
        <v>1528813.2399999998</v>
      </c>
      <c r="AH48" s="18">
        <f t="shared" si="533"/>
        <v>1596496.6500000004</v>
      </c>
      <c r="AI48" s="18">
        <f t="shared" si="533"/>
        <v>1285850.47</v>
      </c>
      <c r="AJ48" s="18">
        <f t="shared" si="533"/>
        <v>1093081.79</v>
      </c>
      <c r="AK48" s="18">
        <f t="shared" si="533"/>
        <v>690665.90999999992</v>
      </c>
      <c r="AL48" s="18">
        <f t="shared" si="533"/>
        <v>529921.65</v>
      </c>
      <c r="AM48" s="18">
        <f t="shared" si="533"/>
        <v>390932.9</v>
      </c>
      <c r="AN48" s="18">
        <f t="shared" si="533"/>
        <v>323011.56999999995</v>
      </c>
      <c r="AO48" s="18">
        <f t="shared" si="533"/>
        <v>361912.13</v>
      </c>
      <c r="AP48" s="18">
        <f t="shared" si="533"/>
        <v>444662.48</v>
      </c>
      <c r="AQ48" s="18">
        <f t="shared" si="533"/>
        <v>-656086.80000000005</v>
      </c>
      <c r="AR48" s="18">
        <f t="shared" si="533"/>
        <v>-1095712.1100000001</v>
      </c>
      <c r="AS48" s="18">
        <f t="shared" si="533"/>
        <v>-1325615.76</v>
      </c>
      <c r="AT48" s="18">
        <f t="shared" si="533"/>
        <v>-1457256.18</v>
      </c>
      <c r="AU48" s="18">
        <f t="shared" si="533"/>
        <v>-1152802.42</v>
      </c>
      <c r="AV48" s="18">
        <f t="shared" si="533"/>
        <v>-854644.62</v>
      </c>
      <c r="AW48" s="18">
        <f t="shared" si="533"/>
        <v>-745918.2</v>
      </c>
      <c r="AX48" s="18">
        <f t="shared" si="533"/>
        <v>-449419.45999999996</v>
      </c>
      <c r="AY48" s="18">
        <f t="shared" si="533"/>
        <v>-367788.92000000004</v>
      </c>
      <c r="AZ48" s="18">
        <f t="shared" si="533"/>
        <v>-288895.94999999995</v>
      </c>
      <c r="BA48" s="18">
        <f t="shared" si="533"/>
        <v>-303453.01</v>
      </c>
      <c r="BB48" s="18">
        <f t="shared" si="533"/>
        <v>-378257.78</v>
      </c>
      <c r="BC48" s="18">
        <f t="shared" si="533"/>
        <v>-2067367.2999999998</v>
      </c>
      <c r="BD48" s="18">
        <f t="shared" si="533"/>
        <v>-4179949.43</v>
      </c>
      <c r="BE48" s="18">
        <f t="shared" si="533"/>
        <v>-4916852.71</v>
      </c>
      <c r="BF48" s="18">
        <f t="shared" si="533"/>
        <v>-4434188.71</v>
      </c>
      <c r="BG48" s="18">
        <f t="shared" si="533"/>
        <v>-4519507.33</v>
      </c>
      <c r="BH48" s="18">
        <f t="shared" si="533"/>
        <v>-3888940.5100000002</v>
      </c>
      <c r="BI48" s="18">
        <f t="shared" si="533"/>
        <v>-2700970.86</v>
      </c>
      <c r="BJ48" s="18">
        <f t="shared" si="533"/>
        <v>-1767318.35</v>
      </c>
      <c r="BK48" s="18">
        <f t="shared" si="533"/>
        <v>-1174804.83</v>
      </c>
      <c r="BL48" s="18">
        <f t="shared" si="533"/>
        <v>-972619.78999999992</v>
      </c>
      <c r="BM48" s="18">
        <f t="shared" si="533"/>
        <v>-1011837.77</v>
      </c>
      <c r="BN48" s="18">
        <f t="shared" si="533"/>
        <v>-1234884.55</v>
      </c>
      <c r="BO48" s="18">
        <f t="shared" si="533"/>
        <v>-2791116.97</v>
      </c>
      <c r="BP48" s="18">
        <f t="shared" si="533"/>
        <v>-4530437.25</v>
      </c>
      <c r="BQ48" s="18">
        <f t="shared" si="533"/>
        <v>-5496512.7599999998</v>
      </c>
      <c r="BR48" s="18">
        <f t="shared" si="533"/>
        <v>-6264832.3599999994</v>
      </c>
      <c r="BS48" s="18">
        <f t="shared" si="533"/>
        <v>-4496160.05</v>
      </c>
      <c r="BT48" s="18">
        <f t="shared" si="533"/>
        <v>-3987281.48</v>
      </c>
      <c r="BU48" s="18">
        <f t="shared" si="533"/>
        <v>-3018312.52</v>
      </c>
      <c r="BV48" s="18">
        <f t="shared" si="533"/>
        <v>-2084549.56</v>
      </c>
      <c r="BW48" s="18">
        <f t="shared" si="533"/>
        <v>-1482059.6600000001</v>
      </c>
      <c r="BX48" s="18">
        <f t="shared" si="533"/>
        <v>-1094045.77</v>
      </c>
      <c r="BY48" s="18">
        <f t="shared" si="533"/>
        <v>-1174779.9099999999</v>
      </c>
      <c r="BZ48" s="18">
        <f t="shared" si="533"/>
        <v>-1552986.12</v>
      </c>
      <c r="CA48" s="18">
        <f t="shared" si="533"/>
        <v>4593221.45</v>
      </c>
      <c r="CB48" s="18">
        <f t="shared" si="533"/>
        <v>7029172.7600000007</v>
      </c>
      <c r="CC48" s="18">
        <f t="shared" si="533"/>
        <v>9057267.6899999995</v>
      </c>
      <c r="CD48" s="18">
        <f t="shared" si="533"/>
        <v>9898498.0800000001</v>
      </c>
      <c r="CE48" s="18">
        <f t="shared" si="533"/>
        <v>7473241.8800000008</v>
      </c>
      <c r="CF48" s="18">
        <f t="shared" si="533"/>
        <v>7644925.5899999999</v>
      </c>
      <c r="CG48" s="18">
        <f t="shared" si="533"/>
        <v>6055655.7700000005</v>
      </c>
      <c r="CH48" s="18">
        <f t="shared" si="533"/>
        <v>3546356.6599999997</v>
      </c>
      <c r="CI48" s="18">
        <f t="shared" si="533"/>
        <v>2999918.8</v>
      </c>
      <c r="CJ48" s="18">
        <f t="shared" si="533"/>
        <v>1909909.25</v>
      </c>
      <c r="CK48" s="18">
        <f t="shared" si="533"/>
        <v>2322784.3099999996</v>
      </c>
      <c r="CL48" s="18">
        <f t="shared" si="533"/>
        <v>2281261.62</v>
      </c>
      <c r="CM48" s="18">
        <f t="shared" si="533"/>
        <v>1585810.59</v>
      </c>
      <c r="CN48" s="18">
        <f t="shared" si="533"/>
        <v>1564449.91</v>
      </c>
      <c r="CO48" s="18">
        <f t="shared" si="533"/>
        <v>2777021.98</v>
      </c>
      <c r="CP48" s="18">
        <f t="shared" si="533"/>
        <v>2714216.75</v>
      </c>
      <c r="CQ48" s="18">
        <f t="shared" ref="CQ48:FB48" si="534">CQ8+CQ17+CQ28+CQ39</f>
        <v>2196604.61</v>
      </c>
      <c r="CR48" s="18">
        <f t="shared" si="534"/>
        <v>2301438.0499999998</v>
      </c>
      <c r="CS48" s="18">
        <f t="shared" si="534"/>
        <v>1449032.4100000001</v>
      </c>
      <c r="CT48" s="18">
        <f t="shared" si="534"/>
        <v>963013.8</v>
      </c>
      <c r="CU48" s="18">
        <f t="shared" si="534"/>
        <v>1087176.6100000001</v>
      </c>
      <c r="CV48" s="18">
        <f t="shared" si="534"/>
        <v>1054104.73</v>
      </c>
      <c r="CW48" s="18">
        <f t="shared" si="534"/>
        <v>1348544.58</v>
      </c>
      <c r="CX48" s="18">
        <f t="shared" si="534"/>
        <v>1278753.71</v>
      </c>
      <c r="CY48" s="18">
        <f t="shared" si="534"/>
        <v>5750688.29</v>
      </c>
      <c r="CZ48" s="18">
        <f t="shared" si="534"/>
        <v>8951533.1899999995</v>
      </c>
      <c r="DA48" s="18">
        <f t="shared" si="534"/>
        <v>14167376.399999999</v>
      </c>
      <c r="DB48" s="18">
        <f t="shared" si="534"/>
        <v>9762827.9199999999</v>
      </c>
      <c r="DC48" s="18">
        <f t="shared" si="534"/>
        <v>8497995.4100000001</v>
      </c>
      <c r="DD48" s="18">
        <f t="shared" si="534"/>
        <v>8696510.0800000001</v>
      </c>
      <c r="DE48" s="18">
        <f t="shared" si="534"/>
        <v>7121744.3100000005</v>
      </c>
      <c r="DF48" s="18">
        <f t="shared" si="534"/>
        <v>5473527.8500000006</v>
      </c>
      <c r="DG48" s="18">
        <f t="shared" si="534"/>
        <v>2965782.12</v>
      </c>
      <c r="DH48" s="18">
        <f t="shared" si="534"/>
        <v>2115698.7600000002</v>
      </c>
      <c r="DI48" s="18">
        <f t="shared" si="534"/>
        <v>2338642.38</v>
      </c>
      <c r="DJ48" s="18">
        <f t="shared" si="534"/>
        <v>2320111.56</v>
      </c>
      <c r="DK48" s="18">
        <f t="shared" si="534"/>
        <v>4329827.33</v>
      </c>
      <c r="DL48" s="18">
        <f t="shared" si="534"/>
        <v>2598692.8200000003</v>
      </c>
      <c r="DM48" s="18">
        <f t="shared" si="534"/>
        <v>2300936.37</v>
      </c>
      <c r="DN48" s="18">
        <f t="shared" si="534"/>
        <v>2359870.3200000003</v>
      </c>
      <c r="DO48" s="18">
        <f t="shared" si="534"/>
        <v>2321158.94</v>
      </c>
      <c r="DP48" s="18">
        <f t="shared" si="534"/>
        <v>1987097.49</v>
      </c>
      <c r="DQ48" s="18">
        <f t="shared" si="534"/>
        <v>1837887.2999999998</v>
      </c>
      <c r="DR48" s="18">
        <f t="shared" si="534"/>
        <v>1115168.7999999998</v>
      </c>
      <c r="DS48" s="18">
        <f t="shared" si="534"/>
        <v>733071.70000000007</v>
      </c>
      <c r="DT48" s="18">
        <f t="shared" si="534"/>
        <v>576465.1100000001</v>
      </c>
      <c r="DU48" s="18">
        <f t="shared" si="534"/>
        <v>750238.95000000007</v>
      </c>
      <c r="DV48" s="18">
        <f t="shared" si="534"/>
        <v>578884.51</v>
      </c>
      <c r="DW48" s="18">
        <f t="shared" si="534"/>
        <v>1221311.4599999997</v>
      </c>
      <c r="DX48" s="18">
        <f t="shared" si="534"/>
        <v>2742603.97</v>
      </c>
      <c r="DY48" s="18">
        <f t="shared" si="534"/>
        <v>3408849.19</v>
      </c>
      <c r="DZ48" s="18">
        <f t="shared" si="534"/>
        <v>3532297.5100000002</v>
      </c>
      <c r="EA48" s="18">
        <f t="shared" si="534"/>
        <v>2834906.74</v>
      </c>
      <c r="EB48" s="18">
        <f t="shared" si="534"/>
        <v>3205630.51</v>
      </c>
      <c r="EC48" s="18">
        <f t="shared" si="534"/>
        <v>1714819.0399999998</v>
      </c>
      <c r="ED48" s="18">
        <f t="shared" si="534"/>
        <v>1269080.3400000001</v>
      </c>
      <c r="EE48" s="18">
        <f t="shared" si="534"/>
        <v>976573.07</v>
      </c>
      <c r="EF48" s="18">
        <f t="shared" si="534"/>
        <v>722738.72</v>
      </c>
      <c r="EG48" s="18">
        <f t="shared" si="534"/>
        <v>643337.28</v>
      </c>
      <c r="EH48" s="18">
        <f t="shared" si="534"/>
        <v>734854.26</v>
      </c>
      <c r="EI48" s="18">
        <f t="shared" si="534"/>
        <v>1557925.55</v>
      </c>
      <c r="EJ48" s="18">
        <f t="shared" si="534"/>
        <v>3516428.47</v>
      </c>
      <c r="EK48" s="18">
        <f t="shared" si="534"/>
        <v>4970796.25</v>
      </c>
      <c r="EL48" s="18">
        <f t="shared" si="534"/>
        <v>5818303</v>
      </c>
      <c r="EM48" s="18">
        <f t="shared" si="534"/>
        <v>4132414</v>
      </c>
      <c r="EN48" s="18">
        <f t="shared" si="534"/>
        <v>3749439</v>
      </c>
      <c r="EO48" s="18">
        <f t="shared" si="534"/>
        <v>2741629</v>
      </c>
      <c r="EP48" s="18">
        <f t="shared" si="534"/>
        <v>1828489</v>
      </c>
      <c r="EQ48" s="18">
        <f t="shared" si="534"/>
        <v>1154555</v>
      </c>
      <c r="ER48" s="18">
        <f t="shared" si="534"/>
        <v>1048591</v>
      </c>
      <c r="ES48" s="18">
        <f t="shared" si="534"/>
        <v>891407</v>
      </c>
      <c r="ET48" s="18">
        <f t="shared" si="534"/>
        <v>1325337</v>
      </c>
      <c r="EU48" s="18">
        <f t="shared" si="534"/>
        <v>2804182</v>
      </c>
      <c r="EV48" s="18">
        <f t="shared" si="534"/>
        <v>1432761</v>
      </c>
      <c r="EW48" s="18">
        <f t="shared" si="534"/>
        <v>1833002</v>
      </c>
      <c r="EX48" s="18">
        <f t="shared" si="534"/>
        <v>1592064</v>
      </c>
      <c r="EY48" s="18">
        <f t="shared" si="534"/>
        <v>1596695</v>
      </c>
      <c r="EZ48" s="18">
        <f t="shared" si="534"/>
        <v>1208063</v>
      </c>
      <c r="FA48" s="18">
        <f t="shared" si="534"/>
        <v>829806</v>
      </c>
      <c r="FB48" s="18">
        <f t="shared" si="534"/>
        <v>532650</v>
      </c>
      <c r="FC48" s="18">
        <f t="shared" ref="FC48:HL48" si="535">FC8+FC17+FC28+FC39</f>
        <v>388339</v>
      </c>
      <c r="FD48" s="18">
        <f t="shared" si="535"/>
        <v>315608</v>
      </c>
      <c r="FE48" s="18">
        <f t="shared" si="535"/>
        <v>311113</v>
      </c>
      <c r="FF48" s="18">
        <f t="shared" si="535"/>
        <v>346284</v>
      </c>
      <c r="FG48" s="18">
        <f t="shared" si="535"/>
        <v>561068</v>
      </c>
      <c r="FH48" s="18">
        <f t="shared" si="535"/>
        <v>-2965898</v>
      </c>
      <c r="FI48" s="18">
        <f t="shared" si="535"/>
        <v>-3722484</v>
      </c>
      <c r="FJ48" s="18">
        <f t="shared" si="535"/>
        <v>-3541071</v>
      </c>
      <c r="FK48" s="18">
        <f t="shared" si="535"/>
        <v>-2717324</v>
      </c>
      <c r="FL48" s="18">
        <f t="shared" si="535"/>
        <v>-2637484</v>
      </c>
      <c r="FM48" s="18">
        <f t="shared" si="535"/>
        <v>-2245476</v>
      </c>
      <c r="FN48" s="18">
        <f t="shared" si="535"/>
        <v>-1359044</v>
      </c>
      <c r="FO48" s="18">
        <f t="shared" si="535"/>
        <v>-920261</v>
      </c>
      <c r="FP48" s="18">
        <f t="shared" si="535"/>
        <v>-761287</v>
      </c>
      <c r="FQ48" s="18">
        <f t="shared" si="535"/>
        <v>-795960</v>
      </c>
      <c r="FR48" s="18">
        <f t="shared" si="535"/>
        <v>-1075017</v>
      </c>
      <c r="FS48" s="18">
        <f t="shared" si="535"/>
        <v>-1540383</v>
      </c>
      <c r="FT48" s="18">
        <f t="shared" si="535"/>
        <v>2981672</v>
      </c>
      <c r="FU48" s="18">
        <f t="shared" si="535"/>
        <v>4764642</v>
      </c>
      <c r="FV48" s="18">
        <f t="shared" si="535"/>
        <v>4493402</v>
      </c>
      <c r="FW48" s="18">
        <f t="shared" si="535"/>
        <v>3497730</v>
      </c>
      <c r="FX48" s="18">
        <f t="shared" si="535"/>
        <v>3393187</v>
      </c>
      <c r="FY48" s="18">
        <f t="shared" si="535"/>
        <v>1881976</v>
      </c>
      <c r="FZ48" s="18">
        <f t="shared" si="535"/>
        <v>1466214</v>
      </c>
      <c r="GA48" s="18">
        <f t="shared" si="535"/>
        <v>1152038</v>
      </c>
      <c r="GB48" s="18">
        <f t="shared" si="535"/>
        <v>1090086</v>
      </c>
      <c r="GC48" s="18">
        <f t="shared" si="535"/>
        <v>914070</v>
      </c>
      <c r="GD48" s="18">
        <f t="shared" si="535"/>
        <v>1187881</v>
      </c>
      <c r="GE48" s="18">
        <f t="shared" si="535"/>
        <v>2065278</v>
      </c>
      <c r="GF48" s="18">
        <f t="shared" si="535"/>
        <v>1425166</v>
      </c>
      <c r="GG48" s="18">
        <f t="shared" si="535"/>
        <v>2453890</v>
      </c>
      <c r="GH48" s="18">
        <f t="shared" si="535"/>
        <v>2665062</v>
      </c>
      <c r="GI48" s="18">
        <f t="shared" si="535"/>
        <v>2111008</v>
      </c>
      <c r="GJ48" s="18">
        <f t="shared" si="535"/>
        <v>1883301</v>
      </c>
      <c r="GK48" s="18">
        <f t="shared" si="535"/>
        <v>1353261</v>
      </c>
      <c r="GL48" s="18">
        <f t="shared" si="535"/>
        <v>911994</v>
      </c>
      <c r="GM48" s="18">
        <f t="shared" si="535"/>
        <v>586014</v>
      </c>
      <c r="GN48" s="18">
        <f t="shared" si="535"/>
        <v>487336</v>
      </c>
      <c r="GO48" s="18">
        <f t="shared" si="535"/>
        <v>433118</v>
      </c>
      <c r="GP48" s="18">
        <f t="shared" si="535"/>
        <v>542640</v>
      </c>
      <c r="GQ48" s="18">
        <f t="shared" si="535"/>
        <v>1154977</v>
      </c>
      <c r="GR48" s="18">
        <f t="shared" si="535"/>
        <v>1708188</v>
      </c>
      <c r="GS48" s="18">
        <f t="shared" si="535"/>
        <v>2313890</v>
      </c>
      <c r="GT48" s="18">
        <f t="shared" si="535"/>
        <v>2055797</v>
      </c>
      <c r="GU48" s="18">
        <f t="shared" si="535"/>
        <v>2063629</v>
      </c>
      <c r="GV48" s="18">
        <f t="shared" si="535"/>
        <v>1862444</v>
      </c>
      <c r="GW48" s="18">
        <f t="shared" si="535"/>
        <v>1264292</v>
      </c>
      <c r="GX48" s="18">
        <f t="shared" si="535"/>
        <v>656475</v>
      </c>
      <c r="GY48" s="18">
        <f t="shared" si="535"/>
        <v>603626</v>
      </c>
      <c r="GZ48" s="18">
        <f t="shared" si="535"/>
        <v>386627</v>
      </c>
      <c r="HA48" s="18">
        <f t="shared" si="535"/>
        <v>473223</v>
      </c>
      <c r="HB48" s="18">
        <f t="shared" si="535"/>
        <v>530850</v>
      </c>
      <c r="HC48" s="18">
        <f t="shared" si="535"/>
        <v>1100872</v>
      </c>
      <c r="HD48" s="18">
        <f t="shared" si="535"/>
        <v>5015772</v>
      </c>
      <c r="HE48" s="18">
        <f t="shared" si="535"/>
        <v>7424759</v>
      </c>
      <c r="HF48" s="18">
        <f t="shared" si="535"/>
        <v>7132514</v>
      </c>
      <c r="HG48" s="18">
        <f t="shared" si="535"/>
        <v>8407917</v>
      </c>
      <c r="HH48" s="18">
        <f t="shared" si="535"/>
        <v>6318070</v>
      </c>
      <c r="HI48" s="18">
        <f t="shared" si="535"/>
        <v>4039455</v>
      </c>
      <c r="HJ48" s="18">
        <f t="shared" si="535"/>
        <v>170386</v>
      </c>
      <c r="HK48" s="18">
        <f t="shared" si="535"/>
        <v>122128</v>
      </c>
      <c r="HL48" s="18">
        <f t="shared" si="535"/>
        <v>102195</v>
      </c>
      <c r="HM48" s="18">
        <f t="shared" ref="HM48" si="536">HM8+HM17+HM28+HM39</f>
        <v>98645</v>
      </c>
      <c r="HN48" s="459"/>
      <c r="HO48" s="19"/>
      <c r="HP48" s="19"/>
      <c r="HQ48" s="19"/>
      <c r="HR48" s="19"/>
      <c r="HS48" s="19"/>
      <c r="HT48" s="19"/>
      <c r="HU48" s="19"/>
      <c r="HV48" s="19"/>
      <c r="HW48" s="19"/>
      <c r="HX48" s="19"/>
      <c r="HY48" s="19"/>
      <c r="HZ48" s="19"/>
      <c r="IA48" s="460"/>
    </row>
    <row r="49" spans="1:236" hidden="1" x14ac:dyDescent="0.2">
      <c r="B49" s="1" t="s">
        <v>183</v>
      </c>
      <c r="D49" s="20"/>
      <c r="E49" s="21">
        <v>-2799448.38</v>
      </c>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c r="EJ49" s="18"/>
      <c r="EK49" s="18"/>
      <c r="EL49" s="18"/>
      <c r="EM49" s="18"/>
      <c r="EN49" s="18"/>
      <c r="EO49" s="18"/>
      <c r="EP49" s="18"/>
      <c r="EQ49" s="18"/>
      <c r="ER49" s="18"/>
      <c r="ES49" s="18"/>
      <c r="ET49" s="18"/>
      <c r="EU49" s="18"/>
      <c r="EV49" s="18"/>
      <c r="EW49" s="18"/>
      <c r="EX49" s="18"/>
      <c r="EY49" s="18"/>
      <c r="EZ49" s="18"/>
      <c r="FA49" s="18"/>
      <c r="FB49" s="18"/>
      <c r="FC49" s="18"/>
      <c r="FD49" s="18"/>
      <c r="FE49" s="18"/>
      <c r="FF49" s="18"/>
      <c r="FG49" s="18"/>
      <c r="FH49" s="18"/>
      <c r="FI49" s="18"/>
      <c r="FJ49" s="18"/>
      <c r="FK49" s="18"/>
      <c r="FL49" s="18"/>
      <c r="FM49" s="18"/>
      <c r="FN49" s="18"/>
      <c r="FO49" s="18"/>
      <c r="FP49" s="18"/>
      <c r="FQ49" s="18"/>
      <c r="FR49" s="18"/>
      <c r="FS49" s="18"/>
      <c r="FT49" s="18"/>
      <c r="FU49" s="18"/>
      <c r="FV49" s="18"/>
      <c r="FW49" s="18"/>
      <c r="FX49" s="18"/>
      <c r="FY49" s="18"/>
      <c r="FZ49" s="18"/>
      <c r="GA49" s="18"/>
      <c r="GB49" s="18"/>
      <c r="GC49" s="18"/>
      <c r="GD49" s="18"/>
      <c r="GE49" s="18"/>
      <c r="GF49" s="18"/>
      <c r="GG49" s="18"/>
      <c r="GH49" s="18"/>
      <c r="GI49" s="18"/>
      <c r="GJ49" s="18"/>
      <c r="GK49" s="18"/>
      <c r="GL49" s="18"/>
      <c r="GM49" s="18"/>
      <c r="GN49" s="18"/>
      <c r="GO49" s="18"/>
      <c r="GP49" s="18"/>
      <c r="GQ49" s="18"/>
      <c r="GR49" s="18"/>
      <c r="GS49" s="18"/>
      <c r="GT49" s="18"/>
      <c r="GU49" s="18"/>
      <c r="GV49" s="18"/>
      <c r="GW49" s="18"/>
      <c r="GX49" s="18"/>
      <c r="GY49" s="18"/>
      <c r="GZ49" s="18"/>
      <c r="HA49" s="18"/>
      <c r="HB49" s="18"/>
      <c r="HC49" s="18"/>
      <c r="HD49" s="18"/>
      <c r="HE49" s="18"/>
      <c r="HF49" s="18"/>
      <c r="HG49" s="18"/>
      <c r="HH49" s="18"/>
      <c r="HI49" s="18"/>
      <c r="HJ49" s="18"/>
      <c r="HK49" s="18"/>
      <c r="HL49" s="18"/>
      <c r="HM49" s="18"/>
      <c r="HN49" s="459"/>
      <c r="HO49" s="19"/>
      <c r="HP49" s="19"/>
      <c r="HQ49" s="19"/>
      <c r="HR49" s="19"/>
      <c r="HS49" s="19"/>
      <c r="HT49" s="19"/>
      <c r="HU49" s="19"/>
      <c r="HV49" s="19"/>
      <c r="HW49" s="19"/>
      <c r="HX49" s="19"/>
      <c r="HY49" s="19"/>
      <c r="HZ49" s="19"/>
      <c r="IA49" s="460"/>
    </row>
    <row r="50" spans="1:236" hidden="1" x14ac:dyDescent="0.2">
      <c r="B50" s="1" t="s">
        <v>184</v>
      </c>
      <c r="D50" s="20"/>
      <c r="E50" s="20"/>
      <c r="F50" s="21">
        <v>-1826662.8</v>
      </c>
      <c r="G50" s="20"/>
      <c r="H50" s="20"/>
      <c r="I50" s="20"/>
      <c r="J50" s="20"/>
      <c r="K50" s="20"/>
      <c r="L50" s="20"/>
      <c r="M50" s="20"/>
      <c r="N50" s="20"/>
      <c r="O50" s="20"/>
      <c r="P50" s="20"/>
      <c r="Q50" s="20"/>
      <c r="R50" s="20"/>
      <c r="S50" s="20"/>
      <c r="T50" s="20"/>
      <c r="U50" s="20"/>
      <c r="V50" s="20"/>
      <c r="W50" s="20"/>
      <c r="X50" s="20"/>
      <c r="Y50" s="20"/>
      <c r="Z50" s="20"/>
      <c r="AA50" s="20"/>
      <c r="AB50" s="20"/>
      <c r="AC50" s="20"/>
      <c r="AD50" s="20"/>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c r="EJ50" s="18"/>
      <c r="EK50" s="18"/>
      <c r="EL50" s="18"/>
      <c r="EM50" s="18"/>
      <c r="EN50" s="18"/>
      <c r="EO50" s="18"/>
      <c r="EP50" s="18"/>
      <c r="EQ50" s="18"/>
      <c r="ER50" s="18"/>
      <c r="ES50" s="18"/>
      <c r="ET50" s="18"/>
      <c r="EU50" s="18"/>
      <c r="EV50" s="18"/>
      <c r="EW50" s="18"/>
      <c r="EX50" s="18"/>
      <c r="EY50" s="18"/>
      <c r="EZ50" s="18"/>
      <c r="FA50" s="18"/>
      <c r="FB50" s="18"/>
      <c r="FC50" s="18"/>
      <c r="FD50" s="18"/>
      <c r="FE50" s="18"/>
      <c r="FF50" s="18"/>
      <c r="FG50" s="18"/>
      <c r="FH50" s="18"/>
      <c r="FI50" s="18"/>
      <c r="FJ50" s="18"/>
      <c r="FK50" s="18"/>
      <c r="FL50" s="18"/>
      <c r="FM50" s="18"/>
      <c r="FN50" s="18"/>
      <c r="FO50" s="18"/>
      <c r="FP50" s="18"/>
      <c r="FQ50" s="18"/>
      <c r="FR50" s="18"/>
      <c r="FS50" s="18"/>
      <c r="FT50" s="18"/>
      <c r="FU50" s="18"/>
      <c r="FV50" s="18"/>
      <c r="FW50" s="18"/>
      <c r="FX50" s="18"/>
      <c r="FY50" s="18"/>
      <c r="FZ50" s="18"/>
      <c r="GA50" s="18"/>
      <c r="GB50" s="18"/>
      <c r="GC50" s="18"/>
      <c r="GD50" s="18"/>
      <c r="GE50" s="18"/>
      <c r="GF50" s="18"/>
      <c r="GG50" s="18"/>
      <c r="GH50" s="18"/>
      <c r="GI50" s="18"/>
      <c r="GJ50" s="18"/>
      <c r="GK50" s="18"/>
      <c r="GL50" s="18"/>
      <c r="GM50" s="18"/>
      <c r="GN50" s="18"/>
      <c r="GO50" s="18"/>
      <c r="GP50" s="18"/>
      <c r="GQ50" s="18"/>
      <c r="GR50" s="18"/>
      <c r="GS50" s="18"/>
      <c r="GT50" s="18"/>
      <c r="GU50" s="18"/>
      <c r="GV50" s="18"/>
      <c r="GW50" s="18"/>
      <c r="GX50" s="18"/>
      <c r="GY50" s="18"/>
      <c r="GZ50" s="18"/>
      <c r="HA50" s="18"/>
      <c r="HB50" s="18"/>
      <c r="HC50" s="18"/>
      <c r="HD50" s="18"/>
      <c r="HE50" s="18"/>
      <c r="HF50" s="18"/>
      <c r="HG50" s="18"/>
      <c r="HH50" s="18"/>
      <c r="HI50" s="18"/>
      <c r="HJ50" s="18"/>
      <c r="HK50" s="18"/>
      <c r="HL50" s="18"/>
      <c r="HM50" s="18"/>
      <c r="HN50" s="459"/>
      <c r="HO50" s="19"/>
      <c r="HP50" s="19"/>
      <c r="HQ50" s="19"/>
      <c r="HR50" s="19"/>
      <c r="HS50" s="19"/>
      <c r="HT50" s="19"/>
      <c r="HU50" s="19"/>
      <c r="HV50" s="19"/>
      <c r="HW50" s="19"/>
      <c r="HX50" s="19"/>
      <c r="HY50" s="19"/>
      <c r="HZ50" s="19"/>
      <c r="IA50" s="460"/>
    </row>
    <row r="51" spans="1:236" hidden="1" x14ac:dyDescent="0.2">
      <c r="B51" s="1" t="s">
        <v>185</v>
      </c>
      <c r="D51" s="20"/>
      <c r="E51" s="20"/>
      <c r="F51" s="21">
        <v>2007549.31</v>
      </c>
      <c r="G51" s="20"/>
      <c r="H51" s="20"/>
      <c r="I51" s="20"/>
      <c r="J51" s="20"/>
      <c r="K51" s="20"/>
      <c r="L51" s="20"/>
      <c r="M51" s="20"/>
      <c r="N51" s="20"/>
      <c r="O51" s="20"/>
      <c r="P51" s="20"/>
      <c r="Q51" s="20"/>
      <c r="R51" s="20"/>
      <c r="S51" s="20"/>
      <c r="T51" s="20"/>
      <c r="U51" s="20"/>
      <c r="V51" s="20"/>
      <c r="W51" s="20"/>
      <c r="X51" s="20"/>
      <c r="Y51" s="20"/>
      <c r="Z51" s="20"/>
      <c r="AA51" s="20"/>
      <c r="AB51" s="20"/>
      <c r="AC51" s="20"/>
      <c r="AD51" s="20"/>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c r="FW51" s="18"/>
      <c r="FX51" s="18"/>
      <c r="FY51" s="18"/>
      <c r="FZ51" s="18"/>
      <c r="GA51" s="18"/>
      <c r="GB51" s="18"/>
      <c r="GC51" s="18"/>
      <c r="GD51" s="18"/>
      <c r="GE51" s="18"/>
      <c r="GF51" s="18"/>
      <c r="GG51" s="18"/>
      <c r="GH51" s="18"/>
      <c r="GI51" s="18"/>
      <c r="GJ51" s="18"/>
      <c r="GK51" s="18"/>
      <c r="GL51" s="18"/>
      <c r="GM51" s="18"/>
      <c r="GN51" s="18"/>
      <c r="GO51" s="18"/>
      <c r="GP51" s="18"/>
      <c r="GQ51" s="18"/>
      <c r="GR51" s="18"/>
      <c r="GS51" s="18"/>
      <c r="GT51" s="18"/>
      <c r="GU51" s="18"/>
      <c r="GV51" s="18"/>
      <c r="GW51" s="18"/>
      <c r="GX51" s="18"/>
      <c r="GY51" s="18"/>
      <c r="GZ51" s="18"/>
      <c r="HA51" s="18"/>
      <c r="HB51" s="18"/>
      <c r="HC51" s="18"/>
      <c r="HD51" s="18"/>
      <c r="HE51" s="18"/>
      <c r="HF51" s="18"/>
      <c r="HG51" s="18"/>
      <c r="HH51" s="18"/>
      <c r="HI51" s="18"/>
      <c r="HJ51" s="18"/>
      <c r="HK51" s="18"/>
      <c r="HL51" s="18"/>
      <c r="HM51" s="18"/>
      <c r="HN51" s="459"/>
      <c r="HO51" s="19"/>
      <c r="HP51" s="19"/>
      <c r="HQ51" s="19"/>
      <c r="HR51" s="19"/>
      <c r="HS51" s="19"/>
      <c r="HT51" s="19"/>
      <c r="HU51" s="19"/>
      <c r="HV51" s="19"/>
      <c r="HW51" s="19"/>
      <c r="HX51" s="19"/>
      <c r="HY51" s="19"/>
      <c r="HZ51" s="19"/>
      <c r="IA51" s="460"/>
    </row>
    <row r="52" spans="1:236" hidden="1" x14ac:dyDescent="0.2">
      <c r="B52" s="1" t="s">
        <v>186</v>
      </c>
      <c r="D52" s="20"/>
      <c r="E52" s="20"/>
      <c r="F52" s="20"/>
      <c r="G52" s="20"/>
      <c r="H52" s="20"/>
      <c r="I52" s="20"/>
      <c r="J52" s="20"/>
      <c r="K52" s="20"/>
      <c r="L52" s="20"/>
      <c r="M52" s="20"/>
      <c r="N52" s="20"/>
      <c r="O52" s="21">
        <v>173771.79</v>
      </c>
      <c r="P52" s="20"/>
      <c r="Q52" s="20"/>
      <c r="R52" s="20"/>
      <c r="S52" s="20"/>
      <c r="T52" s="20"/>
      <c r="U52" s="20"/>
      <c r="V52" s="20"/>
      <c r="W52" s="20"/>
      <c r="X52" s="20"/>
      <c r="Y52" s="20"/>
      <c r="Z52" s="20"/>
      <c r="AA52" s="20"/>
      <c r="AB52" s="20"/>
      <c r="AC52" s="20"/>
      <c r="AD52" s="20"/>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c r="HF52" s="18"/>
      <c r="HG52" s="18"/>
      <c r="HH52" s="18"/>
      <c r="HI52" s="18"/>
      <c r="HJ52" s="18"/>
      <c r="HK52" s="18"/>
      <c r="HL52" s="18"/>
      <c r="HM52" s="18"/>
      <c r="HN52" s="459"/>
      <c r="HO52" s="19"/>
      <c r="HP52" s="19"/>
      <c r="HQ52" s="19"/>
      <c r="HR52" s="19"/>
      <c r="HS52" s="19"/>
      <c r="HT52" s="19"/>
      <c r="HU52" s="19"/>
      <c r="HV52" s="19"/>
      <c r="HW52" s="19"/>
      <c r="HX52" s="19"/>
      <c r="HY52" s="19"/>
      <c r="HZ52" s="19"/>
      <c r="IA52" s="460"/>
    </row>
    <row r="53" spans="1:236" x14ac:dyDescent="0.2">
      <c r="B53" s="1" t="s">
        <v>175</v>
      </c>
      <c r="D53" s="21"/>
      <c r="E53" s="21"/>
      <c r="F53" s="21"/>
      <c r="G53" s="21"/>
      <c r="H53" s="21"/>
      <c r="I53" s="21"/>
      <c r="J53" s="21"/>
      <c r="K53" s="21"/>
      <c r="L53" s="21"/>
      <c r="M53" s="21"/>
      <c r="N53" s="21"/>
      <c r="O53" s="21"/>
      <c r="P53" s="21"/>
      <c r="Q53" s="21"/>
      <c r="R53" s="21">
        <v>564611.4</v>
      </c>
      <c r="S53" s="21"/>
      <c r="T53" s="21">
        <v>601204.69999999995</v>
      </c>
      <c r="U53" s="21">
        <v>341464.43</v>
      </c>
      <c r="V53" s="21">
        <v>330830.59999999998</v>
      </c>
      <c r="W53" s="21">
        <v>319595.78545416164</v>
      </c>
      <c r="X53" s="21">
        <v>328019.44519326882</v>
      </c>
      <c r="Y53" s="21">
        <v>297731.57</v>
      </c>
      <c r="Z53" s="21">
        <v>216505.71</v>
      </c>
      <c r="AA53" s="21">
        <v>50878</v>
      </c>
      <c r="AB53" s="21">
        <v>36150.39</v>
      </c>
      <c r="AC53" s="21">
        <v>28892.2</v>
      </c>
      <c r="AD53" s="21">
        <v>22871.759999999998</v>
      </c>
      <c r="AE53" s="18">
        <f t="shared" ref="AE53:CP53" si="537">AE9+AE18+AE29+AE40</f>
        <v>4406.75</v>
      </c>
      <c r="AF53" s="18">
        <f t="shared" si="537"/>
        <v>2610.86</v>
      </c>
      <c r="AG53" s="18">
        <f t="shared" si="537"/>
        <v>1292.44</v>
      </c>
      <c r="AH53" s="18">
        <f t="shared" si="537"/>
        <v>0</v>
      </c>
      <c r="AI53" s="18">
        <f t="shared" si="537"/>
        <v>5644.3200000000015</v>
      </c>
      <c r="AJ53" s="18">
        <f t="shared" si="537"/>
        <v>4698.4500000000007</v>
      </c>
      <c r="AK53" s="18">
        <f t="shared" si="537"/>
        <v>-32343.659999999996</v>
      </c>
      <c r="AL53" s="18">
        <f t="shared" si="537"/>
        <v>-4907.33</v>
      </c>
      <c r="AM53" s="18">
        <f t="shared" si="537"/>
        <v>-2477.0600000000004</v>
      </c>
      <c r="AN53" s="18">
        <f t="shared" si="537"/>
        <v>-2159.8900000000003</v>
      </c>
      <c r="AO53" s="18">
        <f t="shared" si="537"/>
        <v>-2048.83</v>
      </c>
      <c r="AP53" s="18">
        <f t="shared" si="537"/>
        <v>-2102.91</v>
      </c>
      <c r="AQ53" s="18">
        <f t="shared" si="537"/>
        <v>-2853.28</v>
      </c>
      <c r="AR53" s="18">
        <f t="shared" si="537"/>
        <v>3810.5600000000004</v>
      </c>
      <c r="AS53" s="18">
        <f t="shared" si="537"/>
        <v>4070.28</v>
      </c>
      <c r="AT53" s="18">
        <f t="shared" si="537"/>
        <v>3971.92</v>
      </c>
      <c r="AU53" s="18">
        <f t="shared" si="537"/>
        <v>3770.62</v>
      </c>
      <c r="AV53" s="18">
        <f t="shared" si="537"/>
        <v>3366.2400000000002</v>
      </c>
      <c r="AW53" s="18">
        <f t="shared" si="537"/>
        <v>2951.7400000000002</v>
      </c>
      <c r="AX53" s="18">
        <f t="shared" si="537"/>
        <v>676.27</v>
      </c>
      <c r="AY53" s="18">
        <f t="shared" si="537"/>
        <v>-80.799999999999955</v>
      </c>
      <c r="AZ53" s="18">
        <f t="shared" si="537"/>
        <v>-194.57999999999993</v>
      </c>
      <c r="BA53" s="18">
        <f t="shared" si="537"/>
        <v>-1631.6799999999998</v>
      </c>
      <c r="BB53" s="18">
        <f t="shared" si="537"/>
        <v>102.70000000000005</v>
      </c>
      <c r="BC53" s="18">
        <f t="shared" si="537"/>
        <v>45.350000000000023</v>
      </c>
      <c r="BD53" s="18">
        <f t="shared" si="537"/>
        <v>13711.01</v>
      </c>
      <c r="BE53" s="18">
        <f t="shared" si="537"/>
        <v>13509.49</v>
      </c>
      <c r="BF53" s="18">
        <f t="shared" si="537"/>
        <v>12877.59</v>
      </c>
      <c r="BG53" s="18">
        <f t="shared" si="537"/>
        <v>13416.45</v>
      </c>
      <c r="BH53" s="18">
        <f t="shared" si="537"/>
        <v>14386.08</v>
      </c>
      <c r="BI53" s="18">
        <f t="shared" si="537"/>
        <v>15334.29</v>
      </c>
      <c r="BJ53" s="18">
        <f t="shared" si="537"/>
        <v>16586.02</v>
      </c>
      <c r="BK53" s="18">
        <f t="shared" si="537"/>
        <v>16063.83</v>
      </c>
      <c r="BL53" s="18">
        <f t="shared" si="537"/>
        <v>14859.57</v>
      </c>
      <c r="BM53" s="18">
        <f t="shared" si="537"/>
        <v>14862.210000000001</v>
      </c>
      <c r="BN53" s="18">
        <f t="shared" si="537"/>
        <v>15053</v>
      </c>
      <c r="BO53" s="18">
        <f t="shared" si="537"/>
        <v>14788.41</v>
      </c>
      <c r="BP53" s="18">
        <f t="shared" si="537"/>
        <v>-19272.379999999997</v>
      </c>
      <c r="BQ53" s="18">
        <f t="shared" si="537"/>
        <v>-17173.93</v>
      </c>
      <c r="BR53" s="18">
        <f t="shared" si="537"/>
        <v>-15270.2</v>
      </c>
      <c r="BS53" s="18">
        <f t="shared" si="537"/>
        <v>-13970.7</v>
      </c>
      <c r="BT53" s="18">
        <f t="shared" si="537"/>
        <v>-15736.900000000001</v>
      </c>
      <c r="BU53" s="18">
        <f t="shared" si="537"/>
        <v>-15373.18</v>
      </c>
      <c r="BV53" s="18">
        <f t="shared" si="537"/>
        <v>-14933.73</v>
      </c>
      <c r="BW53" s="18">
        <f t="shared" si="537"/>
        <v>-14610.900000000001</v>
      </c>
      <c r="BX53" s="18">
        <f t="shared" si="537"/>
        <v>-13739.669999999998</v>
      </c>
      <c r="BY53" s="18">
        <f t="shared" si="537"/>
        <v>-7460.38</v>
      </c>
      <c r="BZ53" s="18">
        <f t="shared" si="537"/>
        <v>-7617.2900000000009</v>
      </c>
      <c r="CA53" s="18">
        <f t="shared" si="537"/>
        <v>-9450.48</v>
      </c>
      <c r="CB53" s="18">
        <f t="shared" si="537"/>
        <v>5568.21</v>
      </c>
      <c r="CC53" s="18">
        <f t="shared" si="537"/>
        <v>30657.690000000002</v>
      </c>
      <c r="CD53" s="18">
        <f t="shared" si="537"/>
        <v>37224.71</v>
      </c>
      <c r="CE53" s="18">
        <f t="shared" si="537"/>
        <v>30445.159999999996</v>
      </c>
      <c r="CF53" s="18">
        <f t="shared" si="537"/>
        <v>53635.009999999995</v>
      </c>
      <c r="CG53" s="18">
        <f t="shared" si="537"/>
        <v>48047.76</v>
      </c>
      <c r="CH53" s="18">
        <f t="shared" si="537"/>
        <v>46732.43</v>
      </c>
      <c r="CI53" s="18">
        <f t="shared" si="537"/>
        <v>45035.31</v>
      </c>
      <c r="CJ53" s="18">
        <f t="shared" si="537"/>
        <v>43322.38</v>
      </c>
      <c r="CK53" s="18">
        <f t="shared" si="537"/>
        <v>42271.509999999995</v>
      </c>
      <c r="CL53" s="18">
        <f t="shared" si="537"/>
        <v>42488.2</v>
      </c>
      <c r="CM53" s="18">
        <f t="shared" si="537"/>
        <v>45542.71</v>
      </c>
      <c r="CN53" s="18">
        <f t="shared" si="537"/>
        <v>42999.689999999995</v>
      </c>
      <c r="CO53" s="18">
        <f t="shared" si="537"/>
        <v>22810.350000000002</v>
      </c>
      <c r="CP53" s="18">
        <f t="shared" si="537"/>
        <v>23321.11</v>
      </c>
      <c r="CQ53" s="18">
        <f t="shared" ref="CQ53:FB53" si="538">CQ9+CQ18+CQ29+CQ40</f>
        <v>17735.099999999999</v>
      </c>
      <c r="CR53" s="18">
        <f t="shared" si="538"/>
        <v>5754.39</v>
      </c>
      <c r="CS53" s="18">
        <f t="shared" si="538"/>
        <v>6921.39</v>
      </c>
      <c r="CT53" s="18">
        <f t="shared" si="538"/>
        <v>7975.4299999999994</v>
      </c>
      <c r="CU53" s="18">
        <f t="shared" si="538"/>
        <v>8652.91</v>
      </c>
      <c r="CV53" s="18">
        <f t="shared" si="538"/>
        <v>8159.96</v>
      </c>
      <c r="CW53" s="18">
        <f t="shared" si="538"/>
        <v>10914.009999999998</v>
      </c>
      <c r="CX53" s="18">
        <f t="shared" si="538"/>
        <v>11642.79</v>
      </c>
      <c r="CY53" s="18">
        <f t="shared" si="538"/>
        <v>14610.62</v>
      </c>
      <c r="CZ53" s="18">
        <f t="shared" si="538"/>
        <v>16305.02</v>
      </c>
      <c r="DA53" s="18">
        <f t="shared" si="538"/>
        <v>20010.37</v>
      </c>
      <c r="DB53" s="18">
        <f t="shared" si="538"/>
        <v>19118.59</v>
      </c>
      <c r="DC53" s="18">
        <f t="shared" si="538"/>
        <v>17978.11</v>
      </c>
      <c r="DD53" s="18">
        <f t="shared" si="538"/>
        <v>18145.02</v>
      </c>
      <c r="DE53" s="18">
        <f t="shared" si="538"/>
        <v>17060.95</v>
      </c>
      <c r="DF53" s="18">
        <f t="shared" si="538"/>
        <v>12806.51</v>
      </c>
      <c r="DG53" s="18">
        <f t="shared" si="538"/>
        <v>11840.36</v>
      </c>
      <c r="DH53" s="18">
        <f t="shared" si="538"/>
        <v>10552.49</v>
      </c>
      <c r="DI53" s="18">
        <f t="shared" si="538"/>
        <v>5296.77</v>
      </c>
      <c r="DJ53" s="18">
        <f t="shared" si="538"/>
        <v>4937.8899999999994</v>
      </c>
      <c r="DK53" s="18">
        <f t="shared" si="538"/>
        <v>4129.4900000000007</v>
      </c>
      <c r="DL53" s="18">
        <f t="shared" si="538"/>
        <v>-1366.38</v>
      </c>
      <c r="DM53" s="18">
        <f t="shared" si="538"/>
        <v>-352.71000000000004</v>
      </c>
      <c r="DN53" s="18">
        <f t="shared" si="538"/>
        <v>-118.19999999999982</v>
      </c>
      <c r="DO53" s="18">
        <f t="shared" si="538"/>
        <v>1891.7299999999996</v>
      </c>
      <c r="DP53" s="18">
        <f t="shared" si="538"/>
        <v>1412.1399999999994</v>
      </c>
      <c r="DQ53" s="18">
        <f t="shared" si="538"/>
        <v>477.94999999999982</v>
      </c>
      <c r="DR53" s="18">
        <f t="shared" si="538"/>
        <v>-1.0500000000001819</v>
      </c>
      <c r="DS53" s="18">
        <f t="shared" si="538"/>
        <v>1015.4099999999999</v>
      </c>
      <c r="DT53" s="18">
        <f t="shared" si="538"/>
        <v>1443.67</v>
      </c>
      <c r="DU53" s="18">
        <f t="shared" si="538"/>
        <v>1136.3499999999999</v>
      </c>
      <c r="DV53" s="18">
        <f t="shared" si="538"/>
        <v>2519.63</v>
      </c>
      <c r="DW53" s="18">
        <f t="shared" si="538"/>
        <v>4255.6400000000003</v>
      </c>
      <c r="DX53" s="18">
        <f t="shared" si="538"/>
        <v>4781.9000000000005</v>
      </c>
      <c r="DY53" s="18">
        <f t="shared" si="538"/>
        <v>3868.39</v>
      </c>
      <c r="DZ53" s="18">
        <f t="shared" si="538"/>
        <v>4666.3</v>
      </c>
      <c r="EA53" s="18">
        <f t="shared" si="538"/>
        <v>8119.87</v>
      </c>
      <c r="EB53" s="18">
        <f t="shared" si="538"/>
        <v>10183.450000000001</v>
      </c>
      <c r="EC53" s="18">
        <f t="shared" si="538"/>
        <v>11137.22</v>
      </c>
      <c r="ED53" s="18">
        <f t="shared" si="538"/>
        <v>12796.3</v>
      </c>
      <c r="EE53" s="18">
        <f t="shared" si="538"/>
        <v>12151.669999999998</v>
      </c>
      <c r="EF53" s="18">
        <f t="shared" si="538"/>
        <v>34533.54</v>
      </c>
      <c r="EG53" s="18">
        <f t="shared" si="538"/>
        <v>33718.5</v>
      </c>
      <c r="EH53" s="18">
        <f t="shared" si="538"/>
        <v>41155.070000000007</v>
      </c>
      <c r="EI53" s="18">
        <f t="shared" si="538"/>
        <v>12898.59</v>
      </c>
      <c r="EJ53" s="18">
        <f t="shared" si="538"/>
        <v>11205.630000000001</v>
      </c>
      <c r="EK53" s="18">
        <f t="shared" si="538"/>
        <v>12084.07</v>
      </c>
      <c r="EL53" s="18">
        <f t="shared" si="538"/>
        <v>-32003.62</v>
      </c>
      <c r="EM53" s="18">
        <f t="shared" si="538"/>
        <v>2164.8200000000002</v>
      </c>
      <c r="EN53" s="18">
        <f t="shared" si="538"/>
        <v>0</v>
      </c>
      <c r="EO53" s="18">
        <f t="shared" si="538"/>
        <v>2488.4300000000003</v>
      </c>
      <c r="EP53" s="18">
        <f t="shared" si="538"/>
        <v>1304.52</v>
      </c>
      <c r="EQ53" s="18">
        <f t="shared" si="538"/>
        <v>6701.59</v>
      </c>
      <c r="ER53" s="18">
        <f t="shared" si="538"/>
        <v>309.72000000000003</v>
      </c>
      <c r="ES53" s="18">
        <f t="shared" si="538"/>
        <v>-608.66</v>
      </c>
      <c r="ET53" s="18">
        <f t="shared" si="538"/>
        <v>9292.06</v>
      </c>
      <c r="EU53" s="18">
        <f t="shared" si="538"/>
        <v>11023.32</v>
      </c>
      <c r="EV53" s="18">
        <f t="shared" si="538"/>
        <v>-279.89000000000004</v>
      </c>
      <c r="EW53" s="18">
        <f t="shared" si="538"/>
        <v>0</v>
      </c>
      <c r="EX53" s="18">
        <f t="shared" si="538"/>
        <v>0</v>
      </c>
      <c r="EY53" s="18">
        <f t="shared" si="538"/>
        <v>463.37</v>
      </c>
      <c r="EZ53" s="18">
        <f t="shared" si="538"/>
        <v>514.77</v>
      </c>
      <c r="FA53" s="18">
        <f t="shared" si="538"/>
        <v>-955.13000000000011</v>
      </c>
      <c r="FB53" s="18">
        <f t="shared" si="538"/>
        <v>-166.51000000000002</v>
      </c>
      <c r="FC53" s="18">
        <f t="shared" ref="FC53:HL53" si="539">FC9+FC18+FC29+FC40</f>
        <v>0</v>
      </c>
      <c r="FD53" s="18">
        <f t="shared" si="539"/>
        <v>0</v>
      </c>
      <c r="FE53" s="18">
        <f t="shared" si="539"/>
        <v>0</v>
      </c>
      <c r="FF53" s="18">
        <f t="shared" si="539"/>
        <v>0</v>
      </c>
      <c r="FG53" s="18">
        <f t="shared" si="539"/>
        <v>0</v>
      </c>
      <c r="FH53" s="18">
        <f t="shared" si="539"/>
        <v>-3855.33</v>
      </c>
      <c r="FI53" s="18">
        <f t="shared" si="539"/>
        <v>0</v>
      </c>
      <c r="FJ53" s="18">
        <f t="shared" si="539"/>
        <v>0</v>
      </c>
      <c r="FK53" s="18">
        <f t="shared" si="539"/>
        <v>0</v>
      </c>
      <c r="FL53" s="18">
        <f t="shared" si="539"/>
        <v>-452.69</v>
      </c>
      <c r="FM53" s="18">
        <f t="shared" si="539"/>
        <v>24.26</v>
      </c>
      <c r="FN53" s="18">
        <f t="shared" si="539"/>
        <v>6180.43</v>
      </c>
      <c r="FO53" s="18">
        <f t="shared" si="539"/>
        <v>11805.18</v>
      </c>
      <c r="FP53" s="18">
        <f t="shared" si="539"/>
        <v>2233.27</v>
      </c>
      <c r="FQ53" s="18">
        <f t="shared" si="539"/>
        <v>0</v>
      </c>
      <c r="FR53" s="18">
        <f t="shared" si="539"/>
        <v>0</v>
      </c>
      <c r="FS53" s="18">
        <f t="shared" si="539"/>
        <v>0</v>
      </c>
      <c r="FT53" s="18">
        <f t="shared" si="539"/>
        <v>0</v>
      </c>
      <c r="FU53" s="18">
        <f t="shared" si="539"/>
        <v>0</v>
      </c>
      <c r="FV53" s="18">
        <f t="shared" si="539"/>
        <v>14023.8</v>
      </c>
      <c r="FW53" s="18">
        <f t="shared" si="539"/>
        <v>-1665.5199999999998</v>
      </c>
      <c r="FX53" s="18">
        <f t="shared" si="539"/>
        <v>0</v>
      </c>
      <c r="FY53" s="18">
        <f t="shared" si="539"/>
        <v>0</v>
      </c>
      <c r="FZ53" s="18">
        <f t="shared" si="539"/>
        <v>10466.890000000001</v>
      </c>
      <c r="GA53" s="18">
        <f t="shared" si="539"/>
        <v>2665.56</v>
      </c>
      <c r="GB53" s="18">
        <f t="shared" si="539"/>
        <v>12251.34</v>
      </c>
      <c r="GC53" s="18">
        <f t="shared" si="539"/>
        <v>0</v>
      </c>
      <c r="GD53" s="18">
        <f t="shared" si="539"/>
        <v>0</v>
      </c>
      <c r="GE53" s="18">
        <f t="shared" si="539"/>
        <v>0</v>
      </c>
      <c r="GF53" s="18">
        <f t="shared" si="539"/>
        <v>0</v>
      </c>
      <c r="GG53" s="18">
        <f t="shared" si="539"/>
        <v>0</v>
      </c>
      <c r="GH53" s="18">
        <f t="shared" si="539"/>
        <v>1296.29</v>
      </c>
      <c r="GI53" s="18">
        <f t="shared" si="539"/>
        <v>1656.75</v>
      </c>
      <c r="GJ53" s="18">
        <f t="shared" si="539"/>
        <v>0</v>
      </c>
      <c r="GK53" s="18">
        <f t="shared" si="539"/>
        <v>-91.97999999999999</v>
      </c>
      <c r="GL53" s="18">
        <f t="shared" si="539"/>
        <v>0</v>
      </c>
      <c r="GM53" s="18">
        <f t="shared" si="539"/>
        <v>0</v>
      </c>
      <c r="GN53" s="18">
        <f t="shared" si="539"/>
        <v>2580.58</v>
      </c>
      <c r="GO53" s="18">
        <f t="shared" si="539"/>
        <v>-2.76</v>
      </c>
      <c r="GP53" s="18">
        <f t="shared" si="539"/>
        <v>0</v>
      </c>
      <c r="GQ53" s="18">
        <f t="shared" si="539"/>
        <v>0</v>
      </c>
      <c r="GR53" s="18">
        <f t="shared" si="539"/>
        <v>1005.7</v>
      </c>
      <c r="GS53" s="18">
        <f t="shared" si="539"/>
        <v>-3277.37</v>
      </c>
      <c r="GT53" s="18">
        <f t="shared" si="539"/>
        <v>243.86</v>
      </c>
      <c r="GU53" s="18">
        <f t="shared" si="539"/>
        <v>382.70000000000005</v>
      </c>
      <c r="GV53" s="18">
        <f t="shared" si="539"/>
        <v>0</v>
      </c>
      <c r="GW53" s="18">
        <f t="shared" si="539"/>
        <v>0</v>
      </c>
      <c r="GX53" s="18">
        <f t="shared" si="539"/>
        <v>13597.99</v>
      </c>
      <c r="GY53" s="18">
        <f t="shared" si="539"/>
        <v>48651.9</v>
      </c>
      <c r="GZ53" s="18">
        <f t="shared" si="539"/>
        <v>0</v>
      </c>
      <c r="HA53" s="18">
        <f t="shared" si="539"/>
        <v>2660.5099999999998</v>
      </c>
      <c r="HB53" s="18">
        <f t="shared" si="539"/>
        <v>-102.6</v>
      </c>
      <c r="HC53" s="18">
        <f t="shared" si="539"/>
        <v>0</v>
      </c>
      <c r="HD53" s="18">
        <f t="shared" si="539"/>
        <v>-640.55999999999995</v>
      </c>
      <c r="HE53" s="18">
        <f t="shared" si="539"/>
        <v>-863.83999999999992</v>
      </c>
      <c r="HF53" s="18">
        <f t="shared" si="539"/>
        <v>-766.98</v>
      </c>
      <c r="HG53" s="18">
        <f t="shared" si="539"/>
        <v>-591.67999999999995</v>
      </c>
      <c r="HH53" s="18">
        <f t="shared" si="539"/>
        <v>-839.8900000000001</v>
      </c>
      <c r="HI53" s="18">
        <f t="shared" si="539"/>
        <v>1044.29</v>
      </c>
      <c r="HJ53" s="18">
        <f t="shared" si="539"/>
        <v>2657.3900000000003</v>
      </c>
      <c r="HK53" s="18">
        <f t="shared" si="539"/>
        <v>2915.4199999999996</v>
      </c>
      <c r="HL53" s="18">
        <f t="shared" si="539"/>
        <v>4060.7400000000002</v>
      </c>
      <c r="HM53" s="18">
        <f t="shared" ref="HM53" si="540">HM9+HM18+HM29+HM40</f>
        <v>5612.73</v>
      </c>
      <c r="HN53" s="459"/>
      <c r="HO53" s="19"/>
      <c r="HP53" s="19"/>
      <c r="HQ53" s="19"/>
      <c r="HR53" s="19"/>
      <c r="HS53" s="19"/>
      <c r="HT53" s="19"/>
      <c r="HU53" s="19"/>
      <c r="HV53" s="19"/>
      <c r="HW53" s="19"/>
      <c r="HX53" s="19"/>
      <c r="HY53" s="19"/>
      <c r="HZ53" s="19"/>
      <c r="IA53" s="460"/>
    </row>
    <row r="54" spans="1:236" hidden="1" x14ac:dyDescent="0.2">
      <c r="B54" s="1" t="s">
        <v>187</v>
      </c>
      <c r="D54" s="20"/>
      <c r="E54" s="20"/>
      <c r="F54" s="20"/>
      <c r="G54" s="20"/>
      <c r="H54" s="20"/>
      <c r="I54" s="20"/>
      <c r="J54" s="20"/>
      <c r="K54" s="20"/>
      <c r="L54" s="20"/>
      <c r="M54" s="20"/>
      <c r="N54" s="20"/>
      <c r="O54" s="20"/>
      <c r="P54" s="20"/>
      <c r="Q54" s="20"/>
      <c r="R54" s="20"/>
      <c r="S54" s="21">
        <v>267127.90999999997</v>
      </c>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459"/>
      <c r="HO54" s="19"/>
      <c r="HP54" s="19"/>
      <c r="HQ54" s="19"/>
      <c r="HR54" s="19"/>
      <c r="HS54" s="19"/>
      <c r="HT54" s="19"/>
      <c r="HU54" s="19"/>
      <c r="HV54" s="19"/>
      <c r="HW54" s="19"/>
      <c r="HX54" s="19"/>
      <c r="HY54" s="19"/>
      <c r="HZ54" s="19"/>
      <c r="IA54" s="460"/>
    </row>
    <row r="55" spans="1:236" x14ac:dyDescent="0.2">
      <c r="B55" s="1" t="s">
        <v>111</v>
      </c>
      <c r="D55" s="21">
        <v>370514.88</v>
      </c>
      <c r="E55" s="21">
        <v>349679.34</v>
      </c>
      <c r="F55" s="21">
        <v>530914.01</v>
      </c>
      <c r="G55" s="21">
        <v>605901.99</v>
      </c>
      <c r="H55" s="21">
        <v>516534.46</v>
      </c>
      <c r="I55" s="21">
        <v>434977.81</v>
      </c>
      <c r="J55" s="21">
        <v>267943.88</v>
      </c>
      <c r="K55" s="21">
        <v>167714.03</v>
      </c>
      <c r="L55" s="21">
        <v>97589.45</v>
      </c>
      <c r="M55" s="21">
        <v>22788.62</v>
      </c>
      <c r="N55" s="21">
        <v>-18515.009999999998</v>
      </c>
      <c r="O55" s="21">
        <v>-33225.15</v>
      </c>
      <c r="P55" s="21">
        <v>-33790.03</v>
      </c>
      <c r="Q55" s="21">
        <v>-33790.03</v>
      </c>
      <c r="R55" s="21">
        <v>-31524.400000000001</v>
      </c>
      <c r="S55" s="21">
        <v>-30921.279999999999</v>
      </c>
      <c r="T55" s="21">
        <v>-13907.7</v>
      </c>
      <c r="U55" s="21">
        <v>19933.22</v>
      </c>
      <c r="V55" s="21">
        <v>-1020607.02</v>
      </c>
      <c r="W55" s="21">
        <v>-301422.31</v>
      </c>
      <c r="X55" s="21">
        <v>-300392.63</v>
      </c>
      <c r="Y55" s="21">
        <v>-173475.34</v>
      </c>
      <c r="Z55" s="21">
        <v>-100679.67999999999</v>
      </c>
      <c r="AA55" s="21">
        <v>-91410.68</v>
      </c>
      <c r="AB55" s="21">
        <v>-90071.35</v>
      </c>
      <c r="AC55" s="21">
        <v>-85199.38</v>
      </c>
      <c r="AD55" s="21">
        <v>-77532.240000000005</v>
      </c>
      <c r="AE55" s="18">
        <f t="shared" ref="AE55:CP55" si="541">AE10+AE19+AE30+AE41</f>
        <v>-17912.59</v>
      </c>
      <c r="AF55" s="18">
        <f t="shared" si="541"/>
        <v>-29114.53</v>
      </c>
      <c r="AG55" s="18">
        <f t="shared" si="541"/>
        <v>-22252.489999999998</v>
      </c>
      <c r="AH55" s="18">
        <f t="shared" si="541"/>
        <v>-22346.350000000002</v>
      </c>
      <c r="AI55" s="18">
        <f t="shared" si="541"/>
        <v>-13031.71</v>
      </c>
      <c r="AJ55" s="18">
        <f t="shared" si="541"/>
        <v>-10295.07</v>
      </c>
      <c r="AK55" s="18">
        <f t="shared" si="541"/>
        <v>-7178.7100000000009</v>
      </c>
      <c r="AL55" s="18">
        <f t="shared" si="541"/>
        <v>-5396.1900000000005</v>
      </c>
      <c r="AM55" s="18">
        <f t="shared" si="541"/>
        <v>-3761.4799999999996</v>
      </c>
      <c r="AN55" s="18">
        <f t="shared" si="541"/>
        <v>-2669.2299999999996</v>
      </c>
      <c r="AO55" s="18">
        <f t="shared" si="541"/>
        <v>-1503.2199999999998</v>
      </c>
      <c r="AP55" s="18">
        <f t="shared" si="541"/>
        <v>-144.42999999999995</v>
      </c>
      <c r="AQ55" s="18">
        <f t="shared" si="541"/>
        <v>23.189999999999998</v>
      </c>
      <c r="AR55" s="18">
        <f t="shared" si="541"/>
        <v>46990.380000000005</v>
      </c>
      <c r="AS55" s="18">
        <f t="shared" si="541"/>
        <v>25671.129999999997</v>
      </c>
      <c r="AT55" s="18">
        <f t="shared" si="541"/>
        <v>23272.34</v>
      </c>
      <c r="AU55" s="18">
        <f t="shared" si="541"/>
        <v>16535.22</v>
      </c>
      <c r="AV55" s="18">
        <f t="shared" si="541"/>
        <v>14105.79</v>
      </c>
      <c r="AW55" s="18">
        <f t="shared" si="541"/>
        <v>-11830.55</v>
      </c>
      <c r="AX55" s="18">
        <f t="shared" si="541"/>
        <v>33217.57</v>
      </c>
      <c r="AY55" s="18">
        <f t="shared" si="541"/>
        <v>7510.71</v>
      </c>
      <c r="AZ55" s="18">
        <f t="shared" si="541"/>
        <v>6831.12</v>
      </c>
      <c r="BA55" s="18">
        <f t="shared" si="541"/>
        <v>5371.4400000000005</v>
      </c>
      <c r="BB55" s="18">
        <f t="shared" si="541"/>
        <v>3588.27</v>
      </c>
      <c r="BC55" s="18">
        <f t="shared" si="541"/>
        <v>89758.43</v>
      </c>
      <c r="BD55" s="18">
        <f t="shared" si="541"/>
        <v>144572.93</v>
      </c>
      <c r="BE55" s="18">
        <f t="shared" si="541"/>
        <v>124876.81</v>
      </c>
      <c r="BF55" s="18">
        <f t="shared" si="541"/>
        <v>109188.23</v>
      </c>
      <c r="BG55" s="18">
        <f t="shared" si="541"/>
        <v>76518.180000000008</v>
      </c>
      <c r="BH55" s="18">
        <f t="shared" si="541"/>
        <v>59507.64</v>
      </c>
      <c r="BI55" s="18">
        <f t="shared" si="541"/>
        <v>42911.96</v>
      </c>
      <c r="BJ55" s="18">
        <f t="shared" si="541"/>
        <v>30619.440000000002</v>
      </c>
      <c r="BK55" s="18">
        <f t="shared" si="541"/>
        <v>21179.829999999998</v>
      </c>
      <c r="BL55" s="18">
        <f t="shared" si="541"/>
        <v>16197.599999999999</v>
      </c>
      <c r="BM55" s="18">
        <f t="shared" si="541"/>
        <v>9760.2000000000007</v>
      </c>
      <c r="BN55" s="18">
        <f t="shared" si="541"/>
        <v>2442.3100000000004</v>
      </c>
      <c r="BO55" s="18">
        <f t="shared" si="541"/>
        <v>261301.31</v>
      </c>
      <c r="BP55" s="18">
        <f t="shared" si="541"/>
        <v>445850.73</v>
      </c>
      <c r="BQ55" s="18">
        <f t="shared" si="541"/>
        <v>424999.04000000004</v>
      </c>
      <c r="BR55" s="18">
        <f t="shared" si="541"/>
        <v>387661.36</v>
      </c>
      <c r="BS55" s="18">
        <f t="shared" si="541"/>
        <v>317773.59999999998</v>
      </c>
      <c r="BT55" s="18">
        <f t="shared" si="541"/>
        <v>320726.18</v>
      </c>
      <c r="BU55" s="18">
        <f t="shared" si="541"/>
        <v>287150.56</v>
      </c>
      <c r="BV55" s="18">
        <f t="shared" si="541"/>
        <v>278735.31</v>
      </c>
      <c r="BW55" s="18">
        <f t="shared" si="541"/>
        <v>257901.98</v>
      </c>
      <c r="BX55" s="18">
        <f t="shared" si="541"/>
        <v>257348.16999999579</v>
      </c>
      <c r="BY55" s="18">
        <f t="shared" si="541"/>
        <v>249300</v>
      </c>
      <c r="BZ55" s="18">
        <f t="shared" si="541"/>
        <v>231993.85</v>
      </c>
      <c r="CA55" s="18">
        <f t="shared" si="541"/>
        <v>-124954.70000000001</v>
      </c>
      <c r="CB55" s="18">
        <f t="shared" si="541"/>
        <v>-692682.96</v>
      </c>
      <c r="CC55" s="18">
        <f t="shared" si="541"/>
        <v>-336866.95999999996</v>
      </c>
      <c r="CD55" s="18">
        <f t="shared" si="541"/>
        <v>-253899.28999999998</v>
      </c>
      <c r="CE55" s="18">
        <f t="shared" si="541"/>
        <v>-185924.01</v>
      </c>
      <c r="CF55" s="18">
        <f t="shared" si="541"/>
        <v>-147047.29</v>
      </c>
      <c r="CG55" s="18">
        <f t="shared" si="541"/>
        <v>-86689.23000000001</v>
      </c>
      <c r="CH55" s="18">
        <f t="shared" si="541"/>
        <v>-61871.44</v>
      </c>
      <c r="CI55" s="18">
        <f t="shared" si="541"/>
        <v>-41809.919999999998</v>
      </c>
      <c r="CJ55" s="18">
        <f t="shared" si="541"/>
        <v>-22604.71</v>
      </c>
      <c r="CK55" s="18">
        <f t="shared" si="541"/>
        <v>-12795.9</v>
      </c>
      <c r="CL55" s="18">
        <f t="shared" si="541"/>
        <v>-2332.6200000000008</v>
      </c>
      <c r="CM55" s="18">
        <f t="shared" si="541"/>
        <v>-79303.56</v>
      </c>
      <c r="CN55" s="18">
        <f t="shared" si="541"/>
        <v>-70194.509999999995</v>
      </c>
      <c r="CO55" s="18">
        <f t="shared" si="541"/>
        <v>-62828.62</v>
      </c>
      <c r="CP55" s="18">
        <f t="shared" si="541"/>
        <v>-46179.94</v>
      </c>
      <c r="CQ55" s="18">
        <f t="shared" ref="CQ55:FB55" si="542">CQ10+CQ19+CQ30+CQ41</f>
        <v>-33585.130000000005</v>
      </c>
      <c r="CR55" s="18">
        <f t="shared" si="542"/>
        <v>-28076.11</v>
      </c>
      <c r="CS55" s="18">
        <f t="shared" si="542"/>
        <v>-15220.699999999999</v>
      </c>
      <c r="CT55" s="18">
        <f t="shared" si="542"/>
        <v>-12259.300000000001</v>
      </c>
      <c r="CU55" s="18">
        <f t="shared" si="542"/>
        <v>-67642.28</v>
      </c>
      <c r="CV55" s="18">
        <f t="shared" si="542"/>
        <v>-64388.57</v>
      </c>
      <c r="CW55" s="18">
        <f t="shared" si="542"/>
        <v>-61006.57</v>
      </c>
      <c r="CX55" s="18">
        <f t="shared" si="542"/>
        <v>-55560.25</v>
      </c>
      <c r="CY55" s="18">
        <f t="shared" si="542"/>
        <v>-222965.46000000002</v>
      </c>
      <c r="CZ55" s="18">
        <f t="shared" si="542"/>
        <v>-196041.88</v>
      </c>
      <c r="DA55" s="18">
        <f t="shared" si="542"/>
        <v>-169549.46</v>
      </c>
      <c r="DB55" s="18">
        <f t="shared" si="542"/>
        <v>-137056.88999999998</v>
      </c>
      <c r="DC55" s="18">
        <f t="shared" si="542"/>
        <v>-102163.65000000001</v>
      </c>
      <c r="DD55" s="18">
        <f t="shared" si="542"/>
        <v>-88165.19</v>
      </c>
      <c r="DE55" s="18">
        <f t="shared" si="542"/>
        <v>-64637.75</v>
      </c>
      <c r="DF55" s="18">
        <f t="shared" si="542"/>
        <v>-49291.990000000005</v>
      </c>
      <c r="DG55" s="18">
        <f t="shared" si="542"/>
        <v>-36841.32</v>
      </c>
      <c r="DH55" s="18">
        <f t="shared" si="542"/>
        <v>-25951.870000000003</v>
      </c>
      <c r="DI55" s="18">
        <f t="shared" si="542"/>
        <v>-19501.939999999999</v>
      </c>
      <c r="DJ55" s="18">
        <f t="shared" si="542"/>
        <v>-12732.810000000001</v>
      </c>
      <c r="DK55" s="18">
        <f t="shared" si="542"/>
        <v>-3601.9800000000005</v>
      </c>
      <c r="DL55" s="18">
        <f t="shared" si="542"/>
        <v>-39985.050000000003</v>
      </c>
      <c r="DM55" s="18">
        <f t="shared" si="542"/>
        <v>-34489.810000000005</v>
      </c>
      <c r="DN55" s="18">
        <f t="shared" si="542"/>
        <v>-28050.000000000004</v>
      </c>
      <c r="DO55" s="18">
        <f t="shared" si="542"/>
        <v>-19782.679999999997</v>
      </c>
      <c r="DP55" s="18">
        <f t="shared" si="542"/>
        <v>-15686.13</v>
      </c>
      <c r="DQ55" s="18">
        <f t="shared" si="542"/>
        <v>-10162.219999999998</v>
      </c>
      <c r="DR55" s="18">
        <f t="shared" si="542"/>
        <v>-6444.89</v>
      </c>
      <c r="DS55" s="18">
        <f t="shared" si="542"/>
        <v>-3845.87</v>
      </c>
      <c r="DT55" s="18">
        <f t="shared" si="542"/>
        <v>-2153.6799999999998</v>
      </c>
      <c r="DU55" s="18">
        <f t="shared" si="542"/>
        <v>-295.91999999999996</v>
      </c>
      <c r="DV55" s="18">
        <f t="shared" si="542"/>
        <v>1448.3600000000001</v>
      </c>
      <c r="DW55" s="18">
        <f t="shared" si="542"/>
        <v>4100.7000000000007</v>
      </c>
      <c r="DX55" s="18">
        <f t="shared" si="542"/>
        <v>-52298.34</v>
      </c>
      <c r="DY55" s="18">
        <f t="shared" si="542"/>
        <v>-45336.81</v>
      </c>
      <c r="DZ55" s="18">
        <f t="shared" si="542"/>
        <v>-35728.71</v>
      </c>
      <c r="EA55" s="18">
        <f t="shared" si="542"/>
        <v>-25512.639999999999</v>
      </c>
      <c r="EB55" s="18">
        <f t="shared" si="542"/>
        <v>-18626.72</v>
      </c>
      <c r="EC55" s="18">
        <f t="shared" si="542"/>
        <v>-11665.83</v>
      </c>
      <c r="ED55" s="18">
        <f t="shared" si="542"/>
        <v>-7891.06</v>
      </c>
      <c r="EE55" s="18">
        <f t="shared" si="542"/>
        <v>-4681.5099999999993</v>
      </c>
      <c r="EF55" s="18">
        <f t="shared" si="542"/>
        <v>-2417.6799999999998</v>
      </c>
      <c r="EG55" s="18">
        <f t="shared" si="542"/>
        <v>-448.81999999999971</v>
      </c>
      <c r="EH55" s="18">
        <f t="shared" si="542"/>
        <v>1487.9800000000005</v>
      </c>
      <c r="EI55" s="18">
        <f t="shared" si="542"/>
        <v>4914.9400000000005</v>
      </c>
      <c r="EJ55" s="18">
        <f t="shared" si="542"/>
        <v>-83380.78</v>
      </c>
      <c r="EK55" s="18">
        <f t="shared" si="542"/>
        <v>-74073.51999999999</v>
      </c>
      <c r="EL55" s="18">
        <f t="shared" si="542"/>
        <v>-59103.270000000004</v>
      </c>
      <c r="EM55" s="18">
        <f t="shared" si="542"/>
        <v>-41714.520000000004</v>
      </c>
      <c r="EN55" s="18">
        <f t="shared" si="542"/>
        <v>-34801.120000000003</v>
      </c>
      <c r="EO55" s="18">
        <f t="shared" si="542"/>
        <v>-25246.86</v>
      </c>
      <c r="EP55" s="18">
        <f t="shared" si="542"/>
        <v>-19783.89</v>
      </c>
      <c r="EQ55" s="18">
        <f t="shared" si="542"/>
        <v>-15283.91</v>
      </c>
      <c r="ER55" s="18">
        <f t="shared" si="542"/>
        <v>-12709.82</v>
      </c>
      <c r="ES55" s="18">
        <f t="shared" si="542"/>
        <v>-10053.880000000001</v>
      </c>
      <c r="ET55" s="18">
        <f t="shared" si="542"/>
        <v>-6753.51</v>
      </c>
      <c r="EU55" s="18">
        <f t="shared" si="542"/>
        <v>-998.11999999999989</v>
      </c>
      <c r="EV55" s="18">
        <f t="shared" si="542"/>
        <v>-22615.14</v>
      </c>
      <c r="EW55" s="18">
        <f t="shared" si="542"/>
        <v>-18749.16</v>
      </c>
      <c r="EX55" s="18">
        <f t="shared" si="542"/>
        <v>-14054.27</v>
      </c>
      <c r="EY55" s="18">
        <f t="shared" si="542"/>
        <v>-8910.6299999999992</v>
      </c>
      <c r="EZ55" s="18">
        <f t="shared" si="542"/>
        <v>-5831.63</v>
      </c>
      <c r="FA55" s="18">
        <f t="shared" si="542"/>
        <v>-3004.7</v>
      </c>
      <c r="FB55" s="18">
        <f t="shared" si="542"/>
        <v>-1231.17</v>
      </c>
      <c r="FC55" s="18">
        <f t="shared" ref="FC55:HL55" si="543">FC10+FC19+FC30+FC41</f>
        <v>4.1599999999998545</v>
      </c>
      <c r="FD55" s="18">
        <f t="shared" si="543"/>
        <v>982.27000000000044</v>
      </c>
      <c r="FE55" s="18">
        <f t="shared" si="543"/>
        <v>1846.62</v>
      </c>
      <c r="FF55" s="18">
        <f t="shared" si="543"/>
        <v>2655.71</v>
      </c>
      <c r="FG55" s="18">
        <f t="shared" si="543"/>
        <v>4039.5800000000004</v>
      </c>
      <c r="FH55" s="18">
        <f t="shared" si="543"/>
        <v>80949.61</v>
      </c>
      <c r="FI55" s="18">
        <f t="shared" si="543"/>
        <v>74187.790000000008</v>
      </c>
      <c r="FJ55" s="18">
        <f t="shared" si="543"/>
        <v>64187.32</v>
      </c>
      <c r="FK55" s="18">
        <f t="shared" si="543"/>
        <v>50601.27</v>
      </c>
      <c r="FL55" s="18">
        <f t="shared" si="543"/>
        <v>48280.2</v>
      </c>
      <c r="FM55" s="18">
        <f t="shared" si="543"/>
        <v>40340.11</v>
      </c>
      <c r="FN55" s="18">
        <f t="shared" si="543"/>
        <v>36745.24</v>
      </c>
      <c r="FO55" s="18">
        <f t="shared" si="543"/>
        <v>32633.620000000003</v>
      </c>
      <c r="FP55" s="18">
        <f t="shared" si="543"/>
        <v>31402.230000000003</v>
      </c>
      <c r="FQ55" s="18">
        <f t="shared" si="543"/>
        <v>29251.160000000003</v>
      </c>
      <c r="FR55" s="18">
        <f t="shared" si="543"/>
        <v>25815.82</v>
      </c>
      <c r="FS55" s="18">
        <f t="shared" si="543"/>
        <v>22959.919999999998</v>
      </c>
      <c r="FT55" s="18">
        <f t="shared" si="543"/>
        <v>-82033.539999999994</v>
      </c>
      <c r="FU55" s="18">
        <f t="shared" si="543"/>
        <v>-73714.990000000005</v>
      </c>
      <c r="FV55" s="18">
        <f t="shared" si="543"/>
        <v>-60952.61</v>
      </c>
      <c r="FW55" s="18">
        <f t="shared" si="543"/>
        <v>-47094.45</v>
      </c>
      <c r="FX55" s="18">
        <f t="shared" si="543"/>
        <v>-40547.410000000003</v>
      </c>
      <c r="FY55" s="18">
        <f t="shared" si="543"/>
        <v>-34562.57</v>
      </c>
      <c r="FZ55" s="18">
        <f t="shared" si="543"/>
        <v>-30754.109999999997</v>
      </c>
      <c r="GA55" s="18">
        <f t="shared" si="543"/>
        <v>-26114.16</v>
      </c>
      <c r="GB55" s="18">
        <f t="shared" si="543"/>
        <v>-23897.81</v>
      </c>
      <c r="GC55" s="18">
        <f t="shared" si="543"/>
        <v>-20927.900000000001</v>
      </c>
      <c r="GD55" s="18">
        <f t="shared" si="543"/>
        <v>-17242.780000000002</v>
      </c>
      <c r="GE55" s="18">
        <f t="shared" si="543"/>
        <v>-12803.02</v>
      </c>
      <c r="GF55" s="18">
        <f t="shared" si="543"/>
        <v>-38766.810000000005</v>
      </c>
      <c r="GG55" s="18">
        <f t="shared" si="543"/>
        <v>-34081.850000000006</v>
      </c>
      <c r="GH55" s="18">
        <f t="shared" si="543"/>
        <v>-26441.060000000005</v>
      </c>
      <c r="GI55" s="18">
        <f t="shared" si="543"/>
        <v>-17812.969999999998</v>
      </c>
      <c r="GJ55" s="18">
        <f t="shared" si="543"/>
        <v>-13511.41</v>
      </c>
      <c r="GK55" s="18">
        <f t="shared" si="543"/>
        <v>-9065.91</v>
      </c>
      <c r="GL55" s="18">
        <f t="shared" si="543"/>
        <v>-5802.48</v>
      </c>
      <c r="GM55" s="18">
        <f t="shared" si="543"/>
        <v>-3406.3499999999995</v>
      </c>
      <c r="GN55" s="18">
        <f t="shared" si="543"/>
        <v>-1933.7199999999998</v>
      </c>
      <c r="GO55" s="18">
        <f t="shared" si="543"/>
        <v>-390.75</v>
      </c>
      <c r="GP55" s="18">
        <f t="shared" si="543"/>
        <v>1200.46</v>
      </c>
      <c r="GQ55" s="18">
        <f t="shared" si="543"/>
        <v>4488.95</v>
      </c>
      <c r="GR55" s="18">
        <f t="shared" si="543"/>
        <v>-43437.82</v>
      </c>
      <c r="GS55" s="18">
        <f t="shared" si="543"/>
        <v>-37503.050000000003</v>
      </c>
      <c r="GT55" s="18">
        <f t="shared" si="543"/>
        <v>-30022.93</v>
      </c>
      <c r="GU55" s="18">
        <f t="shared" si="543"/>
        <v>-20725.579999999998</v>
      </c>
      <c r="GV55" s="18">
        <f t="shared" si="543"/>
        <v>-15534.439999999999</v>
      </c>
      <c r="GW55" s="18">
        <f t="shared" si="543"/>
        <v>-10244.01</v>
      </c>
      <c r="GX55" s="18">
        <f t="shared" si="543"/>
        <v>-6950.54</v>
      </c>
      <c r="GY55" s="18">
        <f t="shared" si="543"/>
        <v>-4336.42</v>
      </c>
      <c r="GZ55" s="18">
        <f t="shared" si="543"/>
        <v>-2644.4700000000003</v>
      </c>
      <c r="HA55" s="18">
        <f t="shared" si="543"/>
        <v>-909.44999999999982</v>
      </c>
      <c r="HB55" s="18">
        <f t="shared" si="543"/>
        <v>1039.5</v>
      </c>
      <c r="HC55" s="18">
        <f t="shared" si="543"/>
        <v>4722.5400000000009</v>
      </c>
      <c r="HD55" s="18">
        <f t="shared" si="543"/>
        <v>-203318.58</v>
      </c>
      <c r="HE55" s="18">
        <f t="shared" si="543"/>
        <v>-183086.5</v>
      </c>
      <c r="HF55" s="18">
        <f t="shared" si="543"/>
        <v>-159251.03</v>
      </c>
      <c r="HG55" s="18">
        <f t="shared" si="543"/>
        <v>-114337.11</v>
      </c>
      <c r="HH55" s="18">
        <f t="shared" si="543"/>
        <v>-92852.74</v>
      </c>
      <c r="HI55" s="18">
        <f t="shared" si="543"/>
        <v>-72108.63</v>
      </c>
      <c r="HJ55" s="18">
        <f t="shared" si="543"/>
        <v>173294.04</v>
      </c>
      <c r="HK55" s="18">
        <f t="shared" si="543"/>
        <v>168352.71</v>
      </c>
      <c r="HL55" s="18">
        <f t="shared" si="543"/>
        <v>176105.23</v>
      </c>
      <c r="HM55" s="18">
        <f t="shared" ref="HM55" si="544">HM10+HM19+HM30+HM41</f>
        <v>176596.46</v>
      </c>
      <c r="HN55" s="459"/>
      <c r="HO55" s="19"/>
      <c r="HP55" s="19"/>
      <c r="HQ55" s="19"/>
      <c r="HR55" s="19"/>
      <c r="HS55" s="19"/>
      <c r="HT55" s="19"/>
      <c r="HU55" s="19"/>
      <c r="HV55" s="19"/>
      <c r="HW55" s="19"/>
      <c r="HX55" s="19"/>
      <c r="HY55" s="19"/>
      <c r="HZ55" s="19"/>
      <c r="IA55" s="460"/>
    </row>
    <row r="56" spans="1:236" x14ac:dyDescent="0.2">
      <c r="B56" s="1" t="s">
        <v>176</v>
      </c>
      <c r="D56" s="32">
        <f t="shared" ref="D56:AB56" si="545">SUM(D47:D55)</f>
        <v>-1296744.77</v>
      </c>
      <c r="E56" s="32">
        <f t="shared" si="545"/>
        <v>60933186.93</v>
      </c>
      <c r="F56" s="32">
        <f t="shared" si="545"/>
        <v>-4345484.9399999995</v>
      </c>
      <c r="G56" s="32">
        <f t="shared" si="545"/>
        <v>-10415037.259936625</v>
      </c>
      <c r="H56" s="32">
        <f t="shared" si="545"/>
        <v>-13575060.197434431</v>
      </c>
      <c r="I56" s="32">
        <f t="shared" si="545"/>
        <v>-18760793.746504363</v>
      </c>
      <c r="J56" s="32">
        <f t="shared" si="545"/>
        <v>-19263382.55894516</v>
      </c>
      <c r="K56" s="32">
        <f t="shared" si="545"/>
        <v>-16536867.341991866</v>
      </c>
      <c r="L56" s="32">
        <f t="shared" si="545"/>
        <v>-18207734.331115156</v>
      </c>
      <c r="M56" s="32">
        <f t="shared" si="545"/>
        <v>-11800260.422422776</v>
      </c>
      <c r="N56" s="32">
        <f t="shared" si="545"/>
        <v>-8851111.0828453321</v>
      </c>
      <c r="O56" s="32">
        <f t="shared" si="545"/>
        <v>140546.64000000001</v>
      </c>
      <c r="P56" s="32">
        <f t="shared" si="545"/>
        <v>-33790.03</v>
      </c>
      <c r="Q56" s="32">
        <f t="shared" si="545"/>
        <v>-33790.03</v>
      </c>
      <c r="R56" s="32">
        <f t="shared" si="545"/>
        <v>533087</v>
      </c>
      <c r="S56" s="32">
        <f t="shared" si="545"/>
        <v>236206.62999999998</v>
      </c>
      <c r="T56" s="32">
        <f t="shared" si="545"/>
        <v>7451842.7226132955</v>
      </c>
      <c r="U56" s="32">
        <f t="shared" si="545"/>
        <v>9172789.787644336</v>
      </c>
      <c r="V56" s="32">
        <f t="shared" si="545"/>
        <v>-99476890.203796163</v>
      </c>
      <c r="W56" s="32">
        <f t="shared" si="545"/>
        <v>8364419.5705117183</v>
      </c>
      <c r="X56" s="32">
        <f t="shared" si="545"/>
        <v>7285536.4114677524</v>
      </c>
      <c r="Y56" s="32">
        <f t="shared" si="545"/>
        <v>43829766.439690538</v>
      </c>
      <c r="Z56" s="32">
        <f t="shared" si="545"/>
        <v>2150355.9200901622</v>
      </c>
      <c r="AA56" s="32">
        <f t="shared" si="545"/>
        <v>1234464.3538693828</v>
      </c>
      <c r="AB56" s="32">
        <f t="shared" si="545"/>
        <v>997631.43999999983</v>
      </c>
      <c r="AC56" s="32">
        <f>SUM(AC47:AC55)</f>
        <v>1480356.12</v>
      </c>
      <c r="AD56" s="32">
        <f>SUM(AD47:AD55)</f>
        <v>1237018.23</v>
      </c>
      <c r="AE56" s="33">
        <f>SUM(AE47:AE55)</f>
        <v>6973132.5918453792</v>
      </c>
      <c r="AF56" s="33">
        <f t="shared" ref="AF56:CP56" si="546">SUM(AF47:AF55)</f>
        <v>1369856.9100000001</v>
      </c>
      <c r="AG56" s="33">
        <f t="shared" si="546"/>
        <v>1507853.1899999997</v>
      </c>
      <c r="AH56" s="33">
        <f t="shared" si="546"/>
        <v>1574150.3000000003</v>
      </c>
      <c r="AI56" s="33">
        <f t="shared" si="546"/>
        <v>1278463.08</v>
      </c>
      <c r="AJ56" s="33">
        <f t="shared" si="546"/>
        <v>1087485.17</v>
      </c>
      <c r="AK56" s="33">
        <f t="shared" si="546"/>
        <v>651143.53999999992</v>
      </c>
      <c r="AL56" s="33">
        <f t="shared" si="546"/>
        <v>519618.13000000006</v>
      </c>
      <c r="AM56" s="33">
        <f t="shared" si="546"/>
        <v>384694.36000000004</v>
      </c>
      <c r="AN56" s="33">
        <f t="shared" si="546"/>
        <v>318182.44999999995</v>
      </c>
      <c r="AO56" s="33">
        <f t="shared" si="546"/>
        <v>358360.08</v>
      </c>
      <c r="AP56" s="33">
        <f t="shared" si="546"/>
        <v>442415.14</v>
      </c>
      <c r="AQ56" s="33">
        <f t="shared" si="546"/>
        <v>8818690.6929453164</v>
      </c>
      <c r="AR56" s="33">
        <f t="shared" si="546"/>
        <v>-1044911.17</v>
      </c>
      <c r="AS56" s="33">
        <f t="shared" si="546"/>
        <v>-1295874.3500000001</v>
      </c>
      <c r="AT56" s="33">
        <f t="shared" si="546"/>
        <v>-1430011.92</v>
      </c>
      <c r="AU56" s="33">
        <f t="shared" si="546"/>
        <v>-1132496.5799999998</v>
      </c>
      <c r="AV56" s="33">
        <f t="shared" si="546"/>
        <v>-837172.59</v>
      </c>
      <c r="AW56" s="33">
        <f t="shared" si="546"/>
        <v>-754797.01</v>
      </c>
      <c r="AX56" s="33">
        <f t="shared" si="546"/>
        <v>-415525.61999999994</v>
      </c>
      <c r="AY56" s="33">
        <f t="shared" si="546"/>
        <v>-360359.01</v>
      </c>
      <c r="AZ56" s="33">
        <f t="shared" si="546"/>
        <v>-282259.40999999997</v>
      </c>
      <c r="BA56" s="33">
        <f t="shared" si="546"/>
        <v>-299713.25</v>
      </c>
      <c r="BB56" s="33">
        <f t="shared" si="546"/>
        <v>-374566.81</v>
      </c>
      <c r="BC56" s="33">
        <f t="shared" si="546"/>
        <v>29965476.48</v>
      </c>
      <c r="BD56" s="33">
        <f t="shared" si="546"/>
        <v>-4021665.49</v>
      </c>
      <c r="BE56" s="33">
        <f t="shared" si="546"/>
        <v>-4778466.41</v>
      </c>
      <c r="BF56" s="33">
        <f t="shared" si="546"/>
        <v>-4312122.8899999997</v>
      </c>
      <c r="BG56" s="33">
        <f t="shared" si="546"/>
        <v>-4429572.7</v>
      </c>
      <c r="BH56" s="33">
        <f t="shared" si="546"/>
        <v>-3815046.79</v>
      </c>
      <c r="BI56" s="33">
        <f t="shared" si="546"/>
        <v>-2642724.61</v>
      </c>
      <c r="BJ56" s="33">
        <f t="shared" si="546"/>
        <v>-1720112.8900000001</v>
      </c>
      <c r="BK56" s="33">
        <f t="shared" si="546"/>
        <v>-1137561.17</v>
      </c>
      <c r="BL56" s="33">
        <f t="shared" si="546"/>
        <v>-941562.62</v>
      </c>
      <c r="BM56" s="33">
        <f t="shared" si="546"/>
        <v>-987215.3600000001</v>
      </c>
      <c r="BN56" s="33">
        <f t="shared" si="546"/>
        <v>-1217389.24</v>
      </c>
      <c r="BO56" s="33">
        <f t="shared" si="546"/>
        <v>69268714.75</v>
      </c>
      <c r="BP56" s="33">
        <f t="shared" si="546"/>
        <v>-4103858.9</v>
      </c>
      <c r="BQ56" s="33">
        <f t="shared" si="546"/>
        <v>-5088687.6499999994</v>
      </c>
      <c r="BR56" s="33">
        <f t="shared" si="546"/>
        <v>-5892441.1999999993</v>
      </c>
      <c r="BS56" s="33">
        <f t="shared" si="546"/>
        <v>-4192357.15</v>
      </c>
      <c r="BT56" s="33">
        <f t="shared" si="546"/>
        <v>-3682292.1999999997</v>
      </c>
      <c r="BU56" s="33">
        <f t="shared" si="546"/>
        <v>-2746535.14</v>
      </c>
      <c r="BV56" s="33">
        <f t="shared" si="546"/>
        <v>-1820747.98</v>
      </c>
      <c r="BW56" s="33">
        <f t="shared" si="546"/>
        <v>-1238768.58</v>
      </c>
      <c r="BX56" s="33">
        <f t="shared" si="546"/>
        <v>-850437.27000000421</v>
      </c>
      <c r="BY56" s="33">
        <f t="shared" si="546"/>
        <v>-932940.2899999998</v>
      </c>
      <c r="BZ56" s="33">
        <f t="shared" si="546"/>
        <v>-1328609.56</v>
      </c>
      <c r="CA56" s="33">
        <f t="shared" si="546"/>
        <v>-93705158.730000004</v>
      </c>
      <c r="CB56" s="33">
        <f t="shared" si="546"/>
        <v>6342058.0100000007</v>
      </c>
      <c r="CC56" s="33">
        <f t="shared" si="546"/>
        <v>8751058.4199999981</v>
      </c>
      <c r="CD56" s="33">
        <f t="shared" si="546"/>
        <v>9681823.5000000019</v>
      </c>
      <c r="CE56" s="33">
        <f t="shared" si="546"/>
        <v>7317763.0300000012</v>
      </c>
      <c r="CF56" s="33">
        <f t="shared" si="546"/>
        <v>7551513.3099999996</v>
      </c>
      <c r="CG56" s="33">
        <f t="shared" si="546"/>
        <v>6017014.2999999998</v>
      </c>
      <c r="CH56" s="33">
        <f t="shared" si="546"/>
        <v>3531217.65</v>
      </c>
      <c r="CI56" s="33">
        <f t="shared" si="546"/>
        <v>3003144.19</v>
      </c>
      <c r="CJ56" s="33">
        <f t="shared" si="546"/>
        <v>1930626.92</v>
      </c>
      <c r="CK56" s="33">
        <f t="shared" si="546"/>
        <v>2352259.9199999995</v>
      </c>
      <c r="CL56" s="33">
        <f t="shared" si="546"/>
        <v>2321417.2000000002</v>
      </c>
      <c r="CM56" s="33">
        <f t="shared" si="546"/>
        <v>-18566443.418200336</v>
      </c>
      <c r="CN56" s="33">
        <f t="shared" si="546"/>
        <v>1537255.0899999999</v>
      </c>
      <c r="CO56" s="33">
        <f t="shared" si="546"/>
        <v>2737003.71</v>
      </c>
      <c r="CP56" s="33">
        <f t="shared" si="546"/>
        <v>2691357.92</v>
      </c>
      <c r="CQ56" s="33">
        <f t="shared" ref="CQ56:FB56" si="547">SUM(CQ47:CQ55)</f>
        <v>2180754.58</v>
      </c>
      <c r="CR56" s="33">
        <f t="shared" si="547"/>
        <v>2279116.33</v>
      </c>
      <c r="CS56" s="33">
        <f t="shared" si="547"/>
        <v>1440733.1</v>
      </c>
      <c r="CT56" s="33">
        <f t="shared" si="547"/>
        <v>958729.93</v>
      </c>
      <c r="CU56" s="33">
        <f t="shared" si="547"/>
        <v>-20132380.760000002</v>
      </c>
      <c r="CV56" s="33">
        <f t="shared" si="547"/>
        <v>997876.12</v>
      </c>
      <c r="CW56" s="33">
        <f t="shared" si="547"/>
        <v>1298452.02</v>
      </c>
      <c r="CX56" s="33">
        <f t="shared" si="547"/>
        <v>1234836.25</v>
      </c>
      <c r="CY56" s="33">
        <f t="shared" si="547"/>
        <v>-58198557.550000004</v>
      </c>
      <c r="CZ56" s="33">
        <f t="shared" si="547"/>
        <v>8771796.3299999982</v>
      </c>
      <c r="DA56" s="33">
        <f t="shared" si="547"/>
        <v>14017837.309999997</v>
      </c>
      <c r="DB56" s="33">
        <f t="shared" si="547"/>
        <v>9644889.6199999992</v>
      </c>
      <c r="DC56" s="33">
        <f t="shared" si="547"/>
        <v>8413809.8699999992</v>
      </c>
      <c r="DD56" s="33">
        <f t="shared" si="547"/>
        <v>8626489.9100000001</v>
      </c>
      <c r="DE56" s="33">
        <f t="shared" si="547"/>
        <v>7074167.5100000007</v>
      </c>
      <c r="DF56" s="33">
        <f t="shared" si="547"/>
        <v>5437042.3700000001</v>
      </c>
      <c r="DG56" s="33">
        <f t="shared" si="547"/>
        <v>2940781.16</v>
      </c>
      <c r="DH56" s="33">
        <f t="shared" si="547"/>
        <v>2100299.3800000004</v>
      </c>
      <c r="DI56" s="33">
        <f t="shared" si="547"/>
        <v>2324437.21</v>
      </c>
      <c r="DJ56" s="33">
        <f t="shared" si="547"/>
        <v>2312316.64</v>
      </c>
      <c r="DK56" s="33">
        <f t="shared" si="547"/>
        <v>4330354.84</v>
      </c>
      <c r="DL56" s="33">
        <f t="shared" si="547"/>
        <v>-14448999.610000001</v>
      </c>
      <c r="DM56" s="33">
        <f t="shared" si="547"/>
        <v>2266093.85</v>
      </c>
      <c r="DN56" s="33">
        <f t="shared" si="547"/>
        <v>2331702.12</v>
      </c>
      <c r="DO56" s="33">
        <f t="shared" si="547"/>
        <v>2303267.9899999998</v>
      </c>
      <c r="DP56" s="33">
        <f t="shared" si="547"/>
        <v>1972823.5</v>
      </c>
      <c r="DQ56" s="33">
        <f t="shared" si="547"/>
        <v>1828203.0299999998</v>
      </c>
      <c r="DR56" s="33">
        <f t="shared" si="547"/>
        <v>1108722.8599999999</v>
      </c>
      <c r="DS56" s="33">
        <f t="shared" si="547"/>
        <v>730241.24000000011</v>
      </c>
      <c r="DT56" s="33">
        <f t="shared" si="547"/>
        <v>575755.10000000009</v>
      </c>
      <c r="DU56" s="33">
        <f t="shared" si="547"/>
        <v>751079.38</v>
      </c>
      <c r="DV56" s="33">
        <f t="shared" si="547"/>
        <v>582852.5</v>
      </c>
      <c r="DW56" s="33">
        <f t="shared" si="547"/>
        <v>1229667.7999999996</v>
      </c>
      <c r="DX56" s="33">
        <f t="shared" si="547"/>
        <v>-20387635.470000003</v>
      </c>
      <c r="DY56" s="33">
        <f t="shared" si="547"/>
        <v>3367380.77</v>
      </c>
      <c r="DZ56" s="33">
        <f t="shared" si="547"/>
        <v>3501235.1</v>
      </c>
      <c r="EA56" s="33">
        <f t="shared" si="547"/>
        <v>2817513.97</v>
      </c>
      <c r="EB56" s="33">
        <f t="shared" si="547"/>
        <v>3197187.2399999998</v>
      </c>
      <c r="EC56" s="33">
        <f t="shared" si="547"/>
        <v>1714290.4299999997</v>
      </c>
      <c r="ED56" s="33">
        <f t="shared" si="547"/>
        <v>1273985.58</v>
      </c>
      <c r="EE56" s="33">
        <f t="shared" si="547"/>
        <v>984043.23</v>
      </c>
      <c r="EF56" s="33">
        <f t="shared" si="547"/>
        <v>754854.58</v>
      </c>
      <c r="EG56" s="33">
        <f t="shared" si="547"/>
        <v>676606.96000000008</v>
      </c>
      <c r="EH56" s="33">
        <f t="shared" si="547"/>
        <v>777497.31</v>
      </c>
      <c r="EI56" s="33">
        <f t="shared" si="547"/>
        <v>1575739.08</v>
      </c>
      <c r="EJ56" s="33">
        <f t="shared" si="547"/>
        <v>-32141496.680000003</v>
      </c>
      <c r="EK56" s="33">
        <f t="shared" si="547"/>
        <v>4908806.8000000007</v>
      </c>
      <c r="EL56" s="33">
        <f t="shared" si="547"/>
        <v>5727196.1100000003</v>
      </c>
      <c r="EM56" s="33">
        <f t="shared" si="547"/>
        <v>4092864.3</v>
      </c>
      <c r="EN56" s="33">
        <f t="shared" si="547"/>
        <v>3714637.88</v>
      </c>
      <c r="EO56" s="33">
        <f t="shared" si="547"/>
        <v>2718870.5700000003</v>
      </c>
      <c r="EP56" s="33">
        <f t="shared" si="547"/>
        <v>1810009.6300000001</v>
      </c>
      <c r="EQ56" s="33">
        <f t="shared" si="547"/>
        <v>1145972.6800000002</v>
      </c>
      <c r="ER56" s="33">
        <f t="shared" si="547"/>
        <v>1036190.9</v>
      </c>
      <c r="ES56" s="33">
        <f t="shared" si="547"/>
        <v>880744.46</v>
      </c>
      <c r="ET56" s="33">
        <f t="shared" si="547"/>
        <v>1327875.55</v>
      </c>
      <c r="EU56" s="33">
        <f t="shared" si="547"/>
        <v>2814207.1999999997</v>
      </c>
      <c r="EV56" s="33">
        <f t="shared" si="547"/>
        <v>-8730090.0300000012</v>
      </c>
      <c r="EW56" s="33">
        <f t="shared" si="547"/>
        <v>1814252.84</v>
      </c>
      <c r="EX56" s="33">
        <f t="shared" si="547"/>
        <v>1578009.73</v>
      </c>
      <c r="EY56" s="33">
        <f t="shared" si="547"/>
        <v>1588247.7400000002</v>
      </c>
      <c r="EZ56" s="33">
        <f t="shared" si="547"/>
        <v>1202746.1400000001</v>
      </c>
      <c r="FA56" s="33">
        <f t="shared" si="547"/>
        <v>825846.17</v>
      </c>
      <c r="FB56" s="33">
        <f t="shared" si="547"/>
        <v>531252.31999999995</v>
      </c>
      <c r="FC56" s="33">
        <f t="shared" ref="FC56:HL56" si="548">SUM(FC47:FC55)</f>
        <v>388343.16</v>
      </c>
      <c r="FD56" s="33">
        <f t="shared" si="548"/>
        <v>316590.27</v>
      </c>
      <c r="FE56" s="33">
        <f t="shared" si="548"/>
        <v>312959.62</v>
      </c>
      <c r="FF56" s="33">
        <f t="shared" si="548"/>
        <v>348939.71</v>
      </c>
      <c r="FG56" s="33">
        <f t="shared" si="548"/>
        <v>565107.57999999996</v>
      </c>
      <c r="FH56" s="33">
        <f t="shared" si="548"/>
        <v>27282422.280000001</v>
      </c>
      <c r="FI56" s="33">
        <f t="shared" si="548"/>
        <v>-3648296.21</v>
      </c>
      <c r="FJ56" s="33">
        <f t="shared" si="548"/>
        <v>-3476883.68</v>
      </c>
      <c r="FK56" s="33">
        <f t="shared" si="548"/>
        <v>-2666722.73</v>
      </c>
      <c r="FL56" s="33">
        <f t="shared" si="548"/>
        <v>-2589656.4899999998</v>
      </c>
      <c r="FM56" s="33">
        <f t="shared" si="548"/>
        <v>-2205111.6300000004</v>
      </c>
      <c r="FN56" s="33">
        <f t="shared" si="548"/>
        <v>-1316118.33</v>
      </c>
      <c r="FO56" s="33">
        <f t="shared" si="548"/>
        <v>-875822.2</v>
      </c>
      <c r="FP56" s="33">
        <f t="shared" si="548"/>
        <v>-727651.5</v>
      </c>
      <c r="FQ56" s="33">
        <f t="shared" si="548"/>
        <v>-766708.84</v>
      </c>
      <c r="FR56" s="33">
        <f t="shared" si="548"/>
        <v>-1049201.18</v>
      </c>
      <c r="FS56" s="33">
        <f t="shared" si="548"/>
        <v>-1517423.08</v>
      </c>
      <c r="FT56" s="33">
        <f t="shared" si="548"/>
        <v>-37022906.539999999</v>
      </c>
      <c r="FU56" s="33">
        <f t="shared" si="548"/>
        <v>4690927.01</v>
      </c>
      <c r="FV56" s="33">
        <f t="shared" si="548"/>
        <v>4446473.1899999995</v>
      </c>
      <c r="FW56" s="33">
        <f t="shared" si="548"/>
        <v>3448970.03</v>
      </c>
      <c r="FX56" s="33">
        <f t="shared" si="548"/>
        <v>3352639.59</v>
      </c>
      <c r="FY56" s="33">
        <f t="shared" si="548"/>
        <v>1847413.43</v>
      </c>
      <c r="FZ56" s="33">
        <f t="shared" si="548"/>
        <v>1445926.7799999998</v>
      </c>
      <c r="GA56" s="33">
        <f t="shared" si="548"/>
        <v>1128589.4000000001</v>
      </c>
      <c r="GB56" s="33">
        <f t="shared" si="548"/>
        <v>1078439.53</v>
      </c>
      <c r="GC56" s="33">
        <f t="shared" si="548"/>
        <v>893142.1</v>
      </c>
      <c r="GD56" s="33">
        <f t="shared" si="548"/>
        <v>1170638.22</v>
      </c>
      <c r="GE56" s="33">
        <f t="shared" si="548"/>
        <v>2052474.98</v>
      </c>
      <c r="GF56" s="33">
        <f t="shared" si="548"/>
        <v>-9475471.8100000005</v>
      </c>
      <c r="GG56" s="33">
        <f t="shared" si="548"/>
        <v>2419808.15</v>
      </c>
      <c r="GH56" s="33">
        <f t="shared" si="548"/>
        <v>2639917.23</v>
      </c>
      <c r="GI56" s="33">
        <f t="shared" si="548"/>
        <v>2094851.78</v>
      </c>
      <c r="GJ56" s="33">
        <f t="shared" si="548"/>
        <v>1869789.59</v>
      </c>
      <c r="GK56" s="33">
        <f t="shared" si="548"/>
        <v>1344103.11</v>
      </c>
      <c r="GL56" s="33">
        <f t="shared" si="548"/>
        <v>906191.52</v>
      </c>
      <c r="GM56" s="33">
        <f t="shared" si="548"/>
        <v>582607.65</v>
      </c>
      <c r="GN56" s="33">
        <f t="shared" si="548"/>
        <v>487982.86000000004</v>
      </c>
      <c r="GO56" s="33">
        <f t="shared" si="548"/>
        <v>432724.49</v>
      </c>
      <c r="GP56" s="33">
        <f t="shared" si="548"/>
        <v>543840.46</v>
      </c>
      <c r="GQ56" s="33">
        <f t="shared" si="548"/>
        <v>1159465.95</v>
      </c>
      <c r="GR56" s="33">
        <f t="shared" si="548"/>
        <v>-13576139.120000001</v>
      </c>
      <c r="GS56" s="33">
        <f t="shared" si="548"/>
        <v>2273109.58</v>
      </c>
      <c r="GT56" s="33">
        <f t="shared" si="548"/>
        <v>2026017.9300000002</v>
      </c>
      <c r="GU56" s="33">
        <f t="shared" si="548"/>
        <v>2043286.1199999999</v>
      </c>
      <c r="GV56" s="33">
        <f t="shared" si="548"/>
        <v>1846909.56</v>
      </c>
      <c r="GW56" s="33">
        <f t="shared" si="548"/>
        <v>1254047.99</v>
      </c>
      <c r="GX56" s="33">
        <f t="shared" si="548"/>
        <v>663122.44999999995</v>
      </c>
      <c r="GY56" s="33">
        <f t="shared" si="548"/>
        <v>647941.48</v>
      </c>
      <c r="GZ56" s="33">
        <f t="shared" si="548"/>
        <v>383982.53</v>
      </c>
      <c r="HA56" s="33">
        <f t="shared" si="548"/>
        <v>474974.06</v>
      </c>
      <c r="HB56" s="33">
        <f t="shared" si="548"/>
        <v>531786.9</v>
      </c>
      <c r="HC56" s="33">
        <f t="shared" si="548"/>
        <v>1105594.54</v>
      </c>
      <c r="HD56" s="33">
        <f t="shared" si="548"/>
        <v>-49354313.140000001</v>
      </c>
      <c r="HE56" s="33">
        <f t="shared" si="548"/>
        <v>7240808.6600000001</v>
      </c>
      <c r="HF56" s="33">
        <f t="shared" si="548"/>
        <v>6972495.9899999993</v>
      </c>
      <c r="HG56" s="33">
        <f t="shared" si="548"/>
        <v>8292988.21</v>
      </c>
      <c r="HH56" s="33">
        <f t="shared" si="548"/>
        <v>6224377.3700000001</v>
      </c>
      <c r="HI56" s="33">
        <f t="shared" si="548"/>
        <v>3968390.66</v>
      </c>
      <c r="HJ56" s="33">
        <f t="shared" si="548"/>
        <v>51902009.630000003</v>
      </c>
      <c r="HK56" s="33">
        <f t="shared" si="548"/>
        <v>293396.13</v>
      </c>
      <c r="HL56" s="33">
        <f t="shared" si="548"/>
        <v>282360.97000000003</v>
      </c>
      <c r="HM56" s="33">
        <f t="shared" ref="HM56" si="549">SUM(HM47:HM55)</f>
        <v>280854.19</v>
      </c>
      <c r="HN56" s="467"/>
      <c r="HO56" s="34"/>
      <c r="HP56" s="34"/>
      <c r="HQ56" s="34"/>
      <c r="HR56" s="34"/>
      <c r="HS56" s="34"/>
      <c r="HT56" s="34"/>
      <c r="HU56" s="34"/>
      <c r="HV56" s="34"/>
      <c r="HW56" s="34"/>
      <c r="HX56" s="34"/>
      <c r="HY56" s="34"/>
      <c r="HZ56" s="34"/>
      <c r="IA56" s="468"/>
    </row>
    <row r="57" spans="1:236" x14ac:dyDescent="0.2">
      <c r="B57" s="1" t="s">
        <v>177</v>
      </c>
      <c r="D57" s="15">
        <f t="shared" ref="D57:AB57" si="550">+D46+D56</f>
        <v>59812470.350000001</v>
      </c>
      <c r="E57" s="15">
        <f t="shared" si="550"/>
        <v>120745657.28</v>
      </c>
      <c r="F57" s="15">
        <f t="shared" si="550"/>
        <v>116400172.34</v>
      </c>
      <c r="G57" s="15">
        <f t="shared" si="550"/>
        <v>105985135.08006337</v>
      </c>
      <c r="H57" s="15">
        <f t="shared" si="550"/>
        <v>92410074.882628947</v>
      </c>
      <c r="I57" s="15">
        <f t="shared" si="550"/>
        <v>73649281.133495629</v>
      </c>
      <c r="J57" s="15">
        <f t="shared" si="550"/>
        <v>54385898.571054831</v>
      </c>
      <c r="K57" s="15">
        <f t="shared" si="550"/>
        <v>37849031.228008136</v>
      </c>
      <c r="L57" s="15">
        <f t="shared" si="550"/>
        <v>19641296.89888484</v>
      </c>
      <c r="M57" s="15">
        <f t="shared" si="550"/>
        <v>7841036.4775772225</v>
      </c>
      <c r="N57" s="15">
        <f t="shared" si="550"/>
        <v>-1010074.6028453317</v>
      </c>
      <c r="O57" s="15">
        <f t="shared" si="550"/>
        <v>-869527.96</v>
      </c>
      <c r="P57" s="15">
        <f t="shared" si="550"/>
        <v>-903317.99</v>
      </c>
      <c r="Q57" s="15">
        <f t="shared" si="550"/>
        <v>-937108.02</v>
      </c>
      <c r="R57" s="15">
        <f t="shared" si="550"/>
        <v>-404021.02</v>
      </c>
      <c r="S57" s="15">
        <f t="shared" si="550"/>
        <v>-167814.39000000004</v>
      </c>
      <c r="T57" s="15">
        <f t="shared" si="550"/>
        <v>7284028.3326132959</v>
      </c>
      <c r="U57" s="15">
        <f t="shared" si="550"/>
        <v>16456818.117644336</v>
      </c>
      <c r="V57" s="15">
        <f t="shared" si="550"/>
        <v>-83020072.083796158</v>
      </c>
      <c r="W57" s="15">
        <f t="shared" si="550"/>
        <v>-74655652.509488285</v>
      </c>
      <c r="X57" s="15">
        <f t="shared" si="550"/>
        <v>-67370116.098532259</v>
      </c>
      <c r="Y57" s="15">
        <f t="shared" si="550"/>
        <v>-23540349.660309456</v>
      </c>
      <c r="Z57" s="15">
        <f t="shared" si="550"/>
        <v>-21389993.739909839</v>
      </c>
      <c r="AA57" s="15">
        <f t="shared" si="550"/>
        <v>-20155529.386130616</v>
      </c>
      <c r="AB57" s="15">
        <f t="shared" si="550"/>
        <v>-19157897.949999999</v>
      </c>
      <c r="AC57" s="15">
        <f>+AC46+AC56</f>
        <v>-17677541.829999998</v>
      </c>
      <c r="AD57" s="15">
        <f>+AD46+AD56</f>
        <v>-16440523.599999998</v>
      </c>
      <c r="AE57" s="18">
        <f>+AE46+AE56</f>
        <v>-9467391.0081546195</v>
      </c>
      <c r="AF57" s="18">
        <f t="shared" ref="AF57:CP57" si="551">+AF46+AF56</f>
        <v>-8097534.0999999996</v>
      </c>
      <c r="AG57" s="18">
        <f t="shared" si="551"/>
        <v>-6589680.9100000001</v>
      </c>
      <c r="AH57" s="18">
        <f t="shared" si="551"/>
        <v>-5015530.6099999994</v>
      </c>
      <c r="AI57" s="18">
        <f t="shared" si="551"/>
        <v>-3737067.5300000003</v>
      </c>
      <c r="AJ57" s="18">
        <f t="shared" si="551"/>
        <v>-2649582.36</v>
      </c>
      <c r="AK57" s="18">
        <f t="shared" si="551"/>
        <v>-1998438.8199999998</v>
      </c>
      <c r="AL57" s="18">
        <f t="shared" si="551"/>
        <v>-1478820.69</v>
      </c>
      <c r="AM57" s="18">
        <f t="shared" si="551"/>
        <v>-1094126.3299999998</v>
      </c>
      <c r="AN57" s="18">
        <f t="shared" si="551"/>
        <v>-775943.88000000012</v>
      </c>
      <c r="AO57" s="18">
        <f t="shared" si="551"/>
        <v>-417583.8</v>
      </c>
      <c r="AP57" s="18">
        <f t="shared" si="551"/>
        <v>24831.340000000026</v>
      </c>
      <c r="AQ57" s="18">
        <f t="shared" si="551"/>
        <v>8843522.0329453163</v>
      </c>
      <c r="AR57" s="18">
        <f t="shared" si="551"/>
        <v>7798610.8599999994</v>
      </c>
      <c r="AS57" s="18">
        <f t="shared" si="551"/>
        <v>6502736.5099999998</v>
      </c>
      <c r="AT57" s="18">
        <f t="shared" si="551"/>
        <v>5072724.59</v>
      </c>
      <c r="AU57" s="18">
        <f t="shared" si="551"/>
        <v>3940228.01</v>
      </c>
      <c r="AV57" s="18">
        <f t="shared" si="551"/>
        <v>3103055.42</v>
      </c>
      <c r="AW57" s="18">
        <f t="shared" si="551"/>
        <v>2348258.41</v>
      </c>
      <c r="AX57" s="18">
        <f t="shared" si="551"/>
        <v>1932732.7900000003</v>
      </c>
      <c r="AY57" s="18">
        <f t="shared" si="551"/>
        <v>1572373.78</v>
      </c>
      <c r="AZ57" s="18">
        <f t="shared" si="551"/>
        <v>1290114.3700000001</v>
      </c>
      <c r="BA57" s="18">
        <f t="shared" si="551"/>
        <v>990401.12000000011</v>
      </c>
      <c r="BB57" s="18">
        <f t="shared" si="551"/>
        <v>615834.31000000006</v>
      </c>
      <c r="BC57" s="18">
        <f t="shared" si="551"/>
        <v>30581310.789999999</v>
      </c>
      <c r="BD57" s="18">
        <f t="shared" si="551"/>
        <v>26559645.299999997</v>
      </c>
      <c r="BE57" s="18">
        <f t="shared" si="551"/>
        <v>21781178.890000001</v>
      </c>
      <c r="BF57" s="18">
        <f t="shared" si="551"/>
        <v>17469056</v>
      </c>
      <c r="BG57" s="18">
        <f t="shared" si="551"/>
        <v>13039483.300000001</v>
      </c>
      <c r="BH57" s="18">
        <f t="shared" si="551"/>
        <v>9224436.5100000016</v>
      </c>
      <c r="BI57" s="18">
        <f t="shared" si="551"/>
        <v>6581711.9000000004</v>
      </c>
      <c r="BJ57" s="18">
        <f t="shared" si="551"/>
        <v>4861599.01</v>
      </c>
      <c r="BK57" s="18">
        <f t="shared" si="551"/>
        <v>3724037.84</v>
      </c>
      <c r="BL57" s="18">
        <f t="shared" si="551"/>
        <v>2782475.2199999997</v>
      </c>
      <c r="BM57" s="18">
        <f t="shared" si="551"/>
        <v>1795259.86</v>
      </c>
      <c r="BN57" s="18">
        <f t="shared" si="551"/>
        <v>577870.62000000011</v>
      </c>
      <c r="BO57" s="18">
        <f t="shared" si="551"/>
        <v>69846585.370000005</v>
      </c>
      <c r="BP57" s="18">
        <f t="shared" si="551"/>
        <v>65742726.470000006</v>
      </c>
      <c r="BQ57" s="18">
        <f t="shared" si="551"/>
        <v>60654038.82</v>
      </c>
      <c r="BR57" s="18">
        <f t="shared" si="551"/>
        <v>54761597.620000005</v>
      </c>
      <c r="BS57" s="18">
        <f t="shared" si="551"/>
        <v>50569240.469999999</v>
      </c>
      <c r="BT57" s="18">
        <f t="shared" si="551"/>
        <v>46886948.269999996</v>
      </c>
      <c r="BU57" s="18">
        <f t="shared" si="551"/>
        <v>44140413.130000003</v>
      </c>
      <c r="BV57" s="18">
        <f t="shared" si="551"/>
        <v>42319665.150000006</v>
      </c>
      <c r="BW57" s="18">
        <f t="shared" si="551"/>
        <v>41080896.57</v>
      </c>
      <c r="BX57" s="18">
        <f t="shared" si="551"/>
        <v>40230459.299999997</v>
      </c>
      <c r="BY57" s="18">
        <f t="shared" si="551"/>
        <v>39297519.009999998</v>
      </c>
      <c r="BZ57" s="18">
        <f t="shared" si="551"/>
        <v>37968909.449999996</v>
      </c>
      <c r="CA57" s="18">
        <f t="shared" si="551"/>
        <v>-55736249.280000001</v>
      </c>
      <c r="CB57" s="18">
        <f t="shared" si="551"/>
        <v>-49394191.270000003</v>
      </c>
      <c r="CC57" s="18">
        <f t="shared" si="551"/>
        <v>-40643132.850000009</v>
      </c>
      <c r="CD57" s="18">
        <f t="shared" si="551"/>
        <v>-30961309.350000001</v>
      </c>
      <c r="CE57" s="18">
        <f t="shared" si="551"/>
        <v>-23643546.32</v>
      </c>
      <c r="CF57" s="18">
        <f t="shared" si="551"/>
        <v>-16092033.010000002</v>
      </c>
      <c r="CG57" s="18">
        <f t="shared" si="551"/>
        <v>-10075018.710000001</v>
      </c>
      <c r="CH57" s="18">
        <f t="shared" si="551"/>
        <v>-6543801.0600000005</v>
      </c>
      <c r="CI57" s="18">
        <f t="shared" si="551"/>
        <v>-3540656.8699999996</v>
      </c>
      <c r="CJ57" s="18">
        <f t="shared" si="551"/>
        <v>-1610029.9500000002</v>
      </c>
      <c r="CK57" s="18">
        <f t="shared" si="551"/>
        <v>742229.96999999951</v>
      </c>
      <c r="CL57" s="18">
        <f t="shared" si="551"/>
        <v>3063647.17</v>
      </c>
      <c r="CM57" s="18">
        <f t="shared" si="551"/>
        <v>-15502796.248200336</v>
      </c>
      <c r="CN57" s="18">
        <f t="shared" si="551"/>
        <v>-13965541.16</v>
      </c>
      <c r="CO57" s="18">
        <f t="shared" si="551"/>
        <v>-11228537.449999999</v>
      </c>
      <c r="CP57" s="18">
        <f t="shared" si="551"/>
        <v>-8537179.5299999993</v>
      </c>
      <c r="CQ57" s="18">
        <f t="shared" ref="CQ57:FB57" si="552">+CQ46+CQ56</f>
        <v>-6356424.9499999993</v>
      </c>
      <c r="CR57" s="18">
        <f t="shared" si="552"/>
        <v>-4077308.62</v>
      </c>
      <c r="CS57" s="18">
        <f t="shared" si="552"/>
        <v>-2636575.52</v>
      </c>
      <c r="CT57" s="18">
        <f t="shared" si="552"/>
        <v>-1677845.5899999999</v>
      </c>
      <c r="CU57" s="18">
        <f t="shared" si="552"/>
        <v>-21810226.350000001</v>
      </c>
      <c r="CV57" s="18">
        <f t="shared" si="552"/>
        <v>-20812350.23</v>
      </c>
      <c r="CW57" s="18">
        <f t="shared" si="552"/>
        <v>-19513898.210000001</v>
      </c>
      <c r="CX57" s="18">
        <f t="shared" si="552"/>
        <v>-18279061.960000001</v>
      </c>
      <c r="CY57" s="18">
        <f t="shared" si="552"/>
        <v>-76477619.510000005</v>
      </c>
      <c r="CZ57" s="18">
        <f t="shared" si="552"/>
        <v>-67705823.180000007</v>
      </c>
      <c r="DA57" s="18">
        <f t="shared" si="552"/>
        <v>-53687985.870000012</v>
      </c>
      <c r="DB57" s="18">
        <f t="shared" si="552"/>
        <v>-44043096.25</v>
      </c>
      <c r="DC57" s="18">
        <f t="shared" si="552"/>
        <v>-35629286.380000003</v>
      </c>
      <c r="DD57" s="18">
        <f t="shared" si="552"/>
        <v>-27002796.470000003</v>
      </c>
      <c r="DE57" s="18">
        <f t="shared" si="552"/>
        <v>-19928628.959999997</v>
      </c>
      <c r="DF57" s="18">
        <f t="shared" si="552"/>
        <v>-14491586.59</v>
      </c>
      <c r="DG57" s="18">
        <f t="shared" si="552"/>
        <v>-11550805.43</v>
      </c>
      <c r="DH57" s="18">
        <f t="shared" si="552"/>
        <v>-9450506.0499999989</v>
      </c>
      <c r="DI57" s="18">
        <f t="shared" si="552"/>
        <v>-7126068.8400000008</v>
      </c>
      <c r="DJ57" s="18">
        <f t="shared" si="552"/>
        <v>-4813752.1999999993</v>
      </c>
      <c r="DK57" s="18">
        <f t="shared" si="552"/>
        <v>-483397.36000000034</v>
      </c>
      <c r="DL57" s="18">
        <f t="shared" si="552"/>
        <v>-14932396.970000001</v>
      </c>
      <c r="DM57" s="18">
        <f t="shared" si="552"/>
        <v>-12666303.120000001</v>
      </c>
      <c r="DN57" s="18">
        <f t="shared" si="552"/>
        <v>-10334601</v>
      </c>
      <c r="DO57" s="18">
        <f t="shared" si="552"/>
        <v>-8031333.0099999998</v>
      </c>
      <c r="DP57" s="18">
        <f t="shared" si="552"/>
        <v>-6058509.5099999998</v>
      </c>
      <c r="DQ57" s="18">
        <f t="shared" si="552"/>
        <v>-4230306.4800000004</v>
      </c>
      <c r="DR57" s="18">
        <f t="shared" si="552"/>
        <v>-3121583.6200000006</v>
      </c>
      <c r="DS57" s="18">
        <f t="shared" si="552"/>
        <v>-2391342.38</v>
      </c>
      <c r="DT57" s="18">
        <f t="shared" si="552"/>
        <v>-1815587.2799999998</v>
      </c>
      <c r="DU57" s="18">
        <f t="shared" si="552"/>
        <v>-1064507.8999999999</v>
      </c>
      <c r="DV57" s="18">
        <f t="shared" si="552"/>
        <v>-481655.39999999991</v>
      </c>
      <c r="DW57" s="18">
        <f t="shared" si="552"/>
        <v>748012.39999999956</v>
      </c>
      <c r="DX57" s="18">
        <f t="shared" si="552"/>
        <v>-19639623.070000004</v>
      </c>
      <c r="DY57" s="18">
        <f t="shared" si="552"/>
        <v>-16272242.300000001</v>
      </c>
      <c r="DZ57" s="18">
        <f t="shared" si="552"/>
        <v>-12771007.200000001</v>
      </c>
      <c r="EA57" s="18">
        <f t="shared" si="552"/>
        <v>-9953493.2299999986</v>
      </c>
      <c r="EB57" s="18">
        <f t="shared" si="552"/>
        <v>-6756305.9900000002</v>
      </c>
      <c r="EC57" s="18">
        <f t="shared" si="552"/>
        <v>-5042015.5600000005</v>
      </c>
      <c r="ED57" s="18">
        <f t="shared" si="552"/>
        <v>-3768029.9799999995</v>
      </c>
      <c r="EE57" s="18">
        <f t="shared" si="552"/>
        <v>-2783986.75</v>
      </c>
      <c r="EF57" s="18">
        <f t="shared" si="552"/>
        <v>-2029132.17</v>
      </c>
      <c r="EG57" s="18">
        <f t="shared" si="552"/>
        <v>-1352525.21</v>
      </c>
      <c r="EH57" s="18">
        <f t="shared" si="552"/>
        <v>-575027.89999999991</v>
      </c>
      <c r="EI57" s="18">
        <f t="shared" si="552"/>
        <v>1000711.18</v>
      </c>
      <c r="EJ57" s="18">
        <f t="shared" si="552"/>
        <v>-31140785.500000004</v>
      </c>
      <c r="EK57" s="18">
        <f t="shared" si="552"/>
        <v>-26231978.699999999</v>
      </c>
      <c r="EL57" s="18">
        <f t="shared" si="552"/>
        <v>-20504782.59</v>
      </c>
      <c r="EM57" s="18">
        <f t="shared" si="552"/>
        <v>-16411918.289999999</v>
      </c>
      <c r="EN57" s="18">
        <f t="shared" si="552"/>
        <v>-12697280.41</v>
      </c>
      <c r="EO57" s="18">
        <f t="shared" si="552"/>
        <v>-9978409.8399999999</v>
      </c>
      <c r="EP57" s="18">
        <f t="shared" si="552"/>
        <v>-8168400.21</v>
      </c>
      <c r="EQ57" s="18">
        <f t="shared" si="552"/>
        <v>-7022427.5299999993</v>
      </c>
      <c r="ER57" s="18">
        <f t="shared" si="552"/>
        <v>-5986236.6299999999</v>
      </c>
      <c r="ES57" s="18">
        <f t="shared" si="552"/>
        <v>-5105492.17</v>
      </c>
      <c r="ET57" s="18">
        <f t="shared" si="552"/>
        <v>-3777616.62</v>
      </c>
      <c r="EU57" s="18">
        <f t="shared" si="552"/>
        <v>-963409.42000000039</v>
      </c>
      <c r="EV57" s="18">
        <f t="shared" si="552"/>
        <v>-9693499.4500000011</v>
      </c>
      <c r="EW57" s="18">
        <f t="shared" si="552"/>
        <v>-7879246.6099999994</v>
      </c>
      <c r="EX57" s="18">
        <f t="shared" si="552"/>
        <v>-6301236.8800000008</v>
      </c>
      <c r="EY57" s="18">
        <f t="shared" si="552"/>
        <v>-4712989.1399999997</v>
      </c>
      <c r="EZ57" s="18">
        <f t="shared" si="552"/>
        <v>-3510242.9999999995</v>
      </c>
      <c r="FA57" s="18">
        <f t="shared" si="552"/>
        <v>-2684396.83</v>
      </c>
      <c r="FB57" s="18">
        <f t="shared" si="552"/>
        <v>-2153144.5100000002</v>
      </c>
      <c r="FC57" s="18">
        <f t="shared" ref="FC57:HL57" si="553">+FC46+FC56</f>
        <v>-1764801.3499999999</v>
      </c>
      <c r="FD57" s="18">
        <f t="shared" si="553"/>
        <v>-1448211.08</v>
      </c>
      <c r="FE57" s="18">
        <f t="shared" si="553"/>
        <v>-1135251.46</v>
      </c>
      <c r="FF57" s="18">
        <f t="shared" si="553"/>
        <v>-786311.75</v>
      </c>
      <c r="FG57" s="18">
        <f t="shared" si="553"/>
        <v>-221204.17000000004</v>
      </c>
      <c r="FH57" s="18">
        <f t="shared" si="553"/>
        <v>27061218.109999999</v>
      </c>
      <c r="FI57" s="18">
        <f t="shared" si="553"/>
        <v>23412921.899999999</v>
      </c>
      <c r="FJ57" s="18">
        <f t="shared" si="553"/>
        <v>19936038.219999999</v>
      </c>
      <c r="FK57" s="18">
        <f t="shared" si="553"/>
        <v>17269315.489999998</v>
      </c>
      <c r="FL57" s="18">
        <f t="shared" si="553"/>
        <v>14679658.999999998</v>
      </c>
      <c r="FM57" s="18">
        <f t="shared" si="553"/>
        <v>12474547.369999999</v>
      </c>
      <c r="FN57" s="18">
        <f t="shared" si="553"/>
        <v>11158429.039999999</v>
      </c>
      <c r="FO57" s="18">
        <f t="shared" si="553"/>
        <v>10282606.84</v>
      </c>
      <c r="FP57" s="18">
        <f t="shared" si="553"/>
        <v>9554955.3399999999</v>
      </c>
      <c r="FQ57" s="18">
        <f t="shared" si="553"/>
        <v>8788246.5</v>
      </c>
      <c r="FR57" s="18">
        <f t="shared" si="553"/>
        <v>7739045.3200000003</v>
      </c>
      <c r="FS57" s="18">
        <f t="shared" si="553"/>
        <v>6221622.2400000002</v>
      </c>
      <c r="FT57" s="18">
        <f t="shared" si="553"/>
        <v>-30801284.299999997</v>
      </c>
      <c r="FU57" s="18">
        <f t="shared" si="553"/>
        <v>-26110357.289999999</v>
      </c>
      <c r="FV57" s="18">
        <f t="shared" si="553"/>
        <v>-21663884.100000001</v>
      </c>
      <c r="FW57" s="18">
        <f t="shared" si="553"/>
        <v>-18214914.07</v>
      </c>
      <c r="FX57" s="18">
        <f t="shared" si="553"/>
        <v>-14862274.48</v>
      </c>
      <c r="FY57" s="18">
        <f t="shared" si="553"/>
        <v>-13014861.050000001</v>
      </c>
      <c r="FZ57" s="18">
        <f t="shared" si="553"/>
        <v>-11568934.270000001</v>
      </c>
      <c r="GA57" s="18">
        <f t="shared" si="553"/>
        <v>-10440344.869999999</v>
      </c>
      <c r="GB57" s="18">
        <f t="shared" si="553"/>
        <v>-9361905.3399999999</v>
      </c>
      <c r="GC57" s="18">
        <f t="shared" si="553"/>
        <v>-8468763.2400000002</v>
      </c>
      <c r="GD57" s="18">
        <f t="shared" si="553"/>
        <v>-7298125.0200000005</v>
      </c>
      <c r="GE57" s="18">
        <f t="shared" si="553"/>
        <v>-5245650.0399999991</v>
      </c>
      <c r="GF57" s="18">
        <f t="shared" si="553"/>
        <v>-14721121.850000001</v>
      </c>
      <c r="GG57" s="18">
        <f t="shared" si="553"/>
        <v>-12301313.699999999</v>
      </c>
      <c r="GH57" s="18">
        <f t="shared" si="553"/>
        <v>-9661396.4699999988</v>
      </c>
      <c r="GI57" s="18">
        <f t="shared" si="553"/>
        <v>-7566544.6900000004</v>
      </c>
      <c r="GJ57" s="18">
        <f t="shared" si="553"/>
        <v>-5696755.1000000006</v>
      </c>
      <c r="GK57" s="18">
        <f t="shared" si="553"/>
        <v>-4352651.9899999993</v>
      </c>
      <c r="GL57" s="18">
        <f t="shared" si="553"/>
        <v>-3446460.47</v>
      </c>
      <c r="GM57" s="18">
        <f t="shared" si="553"/>
        <v>-2863852.8200000003</v>
      </c>
      <c r="GN57" s="18">
        <f t="shared" si="553"/>
        <v>-2375869.96</v>
      </c>
      <c r="GO57" s="18">
        <f t="shared" si="553"/>
        <v>-1943145.47</v>
      </c>
      <c r="GP57" s="18">
        <f t="shared" si="553"/>
        <v>-1399305.01</v>
      </c>
      <c r="GQ57" s="18">
        <f t="shared" si="553"/>
        <v>-239839.06000000006</v>
      </c>
      <c r="GR57" s="18">
        <f t="shared" si="553"/>
        <v>-13815978.180000002</v>
      </c>
      <c r="GS57" s="18">
        <f t="shared" si="553"/>
        <v>-11542868.6</v>
      </c>
      <c r="GT57" s="18">
        <f t="shared" si="553"/>
        <v>-9516850.6699999999</v>
      </c>
      <c r="GU57" s="18">
        <f t="shared" si="553"/>
        <v>-7473564.5499999998</v>
      </c>
      <c r="GV57" s="18">
        <f t="shared" si="553"/>
        <v>-5626654.9900000002</v>
      </c>
      <c r="GW57" s="18">
        <f t="shared" si="553"/>
        <v>-4372607</v>
      </c>
      <c r="GX57" s="18">
        <f t="shared" si="553"/>
        <v>-3709484.55</v>
      </c>
      <c r="GY57" s="18">
        <f t="shared" si="553"/>
        <v>-3061543.07</v>
      </c>
      <c r="GZ57" s="18">
        <f t="shared" si="553"/>
        <v>-2677560.54</v>
      </c>
      <c r="HA57" s="18">
        <f t="shared" si="553"/>
        <v>-2202586.48</v>
      </c>
      <c r="HB57" s="18">
        <f t="shared" si="553"/>
        <v>-1670799.58</v>
      </c>
      <c r="HC57" s="18">
        <f t="shared" si="553"/>
        <v>-565205.04</v>
      </c>
      <c r="HD57" s="18">
        <f t="shared" si="553"/>
        <v>-49919518.18</v>
      </c>
      <c r="HE57" s="18">
        <f t="shared" si="553"/>
        <v>-42678709.519999996</v>
      </c>
      <c r="HF57" s="18">
        <f t="shared" si="553"/>
        <v>-35706213.530000001</v>
      </c>
      <c r="HG57" s="18">
        <f t="shared" si="553"/>
        <v>-27413225.32</v>
      </c>
      <c r="HH57" s="18">
        <f t="shared" si="553"/>
        <v>-21188847.949999999</v>
      </c>
      <c r="HI57" s="18">
        <f t="shared" si="553"/>
        <v>-17220457.289999999</v>
      </c>
      <c r="HJ57" s="18">
        <f t="shared" si="553"/>
        <v>34681552.340000004</v>
      </c>
      <c r="HK57" s="18">
        <f t="shared" si="553"/>
        <v>34974948.470000006</v>
      </c>
      <c r="HL57" s="18">
        <f t="shared" si="553"/>
        <v>35257309.439999998</v>
      </c>
      <c r="HM57" s="18">
        <f t="shared" ref="HM57" si="554">+HM46+HM56</f>
        <v>35538163.629999995</v>
      </c>
      <c r="HN57" s="459"/>
      <c r="HO57" s="19"/>
      <c r="HP57" s="19"/>
      <c r="HQ57" s="19"/>
      <c r="HR57" s="19"/>
      <c r="HS57" s="19"/>
      <c r="HT57" s="19"/>
      <c r="HU57" s="19"/>
      <c r="HV57" s="19"/>
      <c r="HW57" s="19"/>
      <c r="HX57" s="19"/>
      <c r="HY57" s="19"/>
      <c r="HZ57" s="19"/>
      <c r="IA57" s="460"/>
      <c r="IB57" s="20"/>
    </row>
    <row r="58" spans="1:236" ht="12" thickBot="1" x14ac:dyDescent="0.25">
      <c r="D58" s="51"/>
      <c r="E58" s="38"/>
      <c r="F58" s="40"/>
      <c r="G58" s="41"/>
      <c r="H58" s="38"/>
      <c r="I58" s="38"/>
      <c r="J58" s="38"/>
      <c r="K58" s="38"/>
      <c r="L58" s="38"/>
      <c r="M58" s="38"/>
      <c r="N58" s="38"/>
      <c r="O58" s="38"/>
      <c r="P58" s="38"/>
      <c r="Q58" s="38"/>
      <c r="R58" s="38"/>
      <c r="S58" s="38"/>
      <c r="T58" s="38"/>
      <c r="U58" s="38"/>
      <c r="V58" s="38"/>
      <c r="W58" s="38"/>
      <c r="X58" s="38"/>
      <c r="Y58" s="38"/>
      <c r="Z58" s="38"/>
      <c r="AA58" s="38"/>
      <c r="AB58" s="38"/>
      <c r="AC58" s="38"/>
      <c r="AD58" s="38"/>
      <c r="AE58" s="422"/>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42"/>
      <c r="CX58" s="42"/>
      <c r="CY58" s="42"/>
      <c r="CZ58" s="42"/>
      <c r="DA58" s="42"/>
      <c r="DB58" s="42"/>
      <c r="DC58" s="42"/>
      <c r="DD58" s="42"/>
      <c r="DE58" s="42"/>
      <c r="DF58" s="42"/>
      <c r="DG58" s="6"/>
      <c r="DH58" s="6"/>
      <c r="DI58" s="6"/>
      <c r="DJ58" s="6"/>
      <c r="DK58" s="6"/>
      <c r="DL58" s="18"/>
      <c r="DM58" s="18"/>
      <c r="DN58" s="18"/>
      <c r="DO58" s="18"/>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18"/>
      <c r="EQ58" s="18"/>
      <c r="ER58" s="18"/>
      <c r="ES58" s="18"/>
      <c r="ET58" s="18"/>
      <c r="EU58" s="18"/>
      <c r="EV58" s="18"/>
      <c r="EW58" s="18"/>
      <c r="EX58" s="18"/>
      <c r="EY58" s="18"/>
      <c r="EZ58" s="18"/>
      <c r="FA58" s="18"/>
      <c r="FB58" s="18"/>
      <c r="FC58" s="18"/>
      <c r="FD58" s="18"/>
      <c r="FE58" s="18"/>
      <c r="FF58" s="18"/>
      <c r="FG58" s="18"/>
      <c r="FH58" s="18"/>
      <c r="FI58" s="18"/>
      <c r="FJ58" s="18"/>
      <c r="FK58" s="18"/>
      <c r="FL58" s="18"/>
      <c r="FM58" s="18"/>
      <c r="FN58" s="18"/>
      <c r="FO58" s="18"/>
      <c r="FP58" s="18"/>
      <c r="FQ58" s="18"/>
      <c r="FR58" s="18"/>
      <c r="FS58" s="18"/>
      <c r="FT58" s="18"/>
      <c r="FU58" s="18"/>
      <c r="FV58" s="18"/>
      <c r="FW58" s="18"/>
      <c r="FX58" s="18"/>
      <c r="FY58" s="18"/>
      <c r="FZ58" s="18"/>
      <c r="GA58" s="18"/>
      <c r="GB58" s="18"/>
      <c r="GC58" s="18"/>
      <c r="GD58" s="18"/>
      <c r="GE58" s="18"/>
      <c r="GF58" s="18"/>
      <c r="GG58" s="18"/>
      <c r="GH58" s="18"/>
      <c r="GI58" s="18"/>
      <c r="GJ58" s="18"/>
      <c r="GK58" s="18"/>
      <c r="GL58" s="18"/>
      <c r="GM58" s="18"/>
      <c r="GN58" s="18"/>
      <c r="GO58" s="18"/>
      <c r="GP58" s="18"/>
      <c r="GQ58" s="18"/>
      <c r="GR58" s="18"/>
      <c r="GS58" s="18"/>
      <c r="GT58" s="18"/>
      <c r="GU58" s="18"/>
      <c r="GV58" s="18"/>
      <c r="GW58" s="18"/>
      <c r="GX58" s="18"/>
      <c r="GY58" s="18"/>
      <c r="GZ58" s="18"/>
      <c r="HA58" s="18"/>
      <c r="HB58" s="18"/>
      <c r="HC58" s="18"/>
      <c r="HD58" s="18"/>
      <c r="HE58" s="18"/>
      <c r="HF58" s="18"/>
      <c r="HG58" s="18"/>
      <c r="HH58" s="18"/>
      <c r="HI58" s="18"/>
      <c r="HJ58" s="18"/>
      <c r="HK58" s="18"/>
      <c r="HL58" s="18"/>
      <c r="HM58" s="18"/>
      <c r="HN58" s="459"/>
      <c r="HO58" s="19"/>
      <c r="HP58" s="19"/>
      <c r="HQ58" s="19"/>
      <c r="HR58" s="19"/>
      <c r="HS58" s="19"/>
      <c r="HT58" s="19"/>
      <c r="HU58" s="19"/>
      <c r="HV58" s="19"/>
      <c r="HW58" s="19"/>
      <c r="HX58" s="19"/>
      <c r="HY58" s="19"/>
      <c r="HZ58" s="19"/>
      <c r="IA58" s="460"/>
      <c r="IB58" s="20"/>
    </row>
    <row r="59" spans="1:236" ht="12" thickTop="1" x14ac:dyDescent="0.2">
      <c r="A59" s="7" t="s">
        <v>188</v>
      </c>
      <c r="C59" s="1">
        <v>19100012</v>
      </c>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c r="DK59" s="16"/>
      <c r="DL59" s="18"/>
      <c r="DM59" s="18"/>
      <c r="DN59" s="18"/>
      <c r="DO59" s="18"/>
      <c r="DP59" s="18"/>
      <c r="DQ59" s="18"/>
      <c r="DR59" s="18"/>
      <c r="DS59" s="18"/>
      <c r="DT59" s="18"/>
      <c r="DU59" s="18"/>
      <c r="DV59" s="18"/>
      <c r="DW59" s="18"/>
      <c r="DX59" s="18"/>
      <c r="DY59" s="18"/>
      <c r="DZ59" s="18"/>
      <c r="EA59" s="18"/>
      <c r="EB59" s="18"/>
      <c r="EC59" s="18"/>
      <c r="ED59" s="18"/>
      <c r="EE59" s="18"/>
      <c r="EF59" s="18"/>
      <c r="EG59" s="18"/>
      <c r="EH59" s="18"/>
      <c r="EI59" s="18"/>
      <c r="EJ59" s="18"/>
      <c r="EK59" s="18"/>
      <c r="EL59" s="18"/>
      <c r="EM59" s="18"/>
      <c r="EN59" s="18"/>
      <c r="EO59" s="18"/>
      <c r="EP59" s="18"/>
      <c r="EQ59" s="18"/>
      <c r="ER59" s="18"/>
      <c r="ES59" s="18"/>
      <c r="ET59" s="18"/>
      <c r="EU59" s="18"/>
      <c r="EV59" s="18"/>
      <c r="EW59" s="18"/>
      <c r="EX59" s="18"/>
      <c r="EY59" s="18"/>
      <c r="EZ59" s="18"/>
      <c r="FA59" s="18"/>
      <c r="FB59" s="18"/>
      <c r="FC59" s="18"/>
      <c r="FD59" s="18"/>
      <c r="FE59" s="18"/>
      <c r="FF59" s="18"/>
      <c r="FG59" s="18"/>
      <c r="FH59" s="18"/>
      <c r="FI59" s="18"/>
      <c r="FJ59" s="18"/>
      <c r="FK59" s="18"/>
      <c r="FL59" s="18"/>
      <c r="FM59" s="18"/>
      <c r="FN59" s="18"/>
      <c r="FO59" s="18"/>
      <c r="FP59" s="18"/>
      <c r="FQ59" s="18"/>
      <c r="FR59" s="18"/>
      <c r="FS59" s="18"/>
      <c r="FT59" s="18"/>
      <c r="FU59" s="18"/>
      <c r="FV59" s="18"/>
      <c r="FW59" s="18"/>
      <c r="FX59" s="18"/>
      <c r="FY59" s="18"/>
      <c r="FZ59" s="18"/>
      <c r="GA59" s="18"/>
      <c r="GB59" s="18"/>
      <c r="GC59" s="18"/>
      <c r="GD59" s="18"/>
      <c r="GE59" s="18"/>
      <c r="GF59" s="18"/>
      <c r="GG59" s="18"/>
      <c r="GH59" s="18"/>
      <c r="GI59" s="18"/>
      <c r="GJ59" s="18"/>
      <c r="GK59" s="18"/>
      <c r="GL59" s="18"/>
      <c r="GM59" s="18"/>
      <c r="GN59" s="18"/>
      <c r="GO59" s="18"/>
      <c r="GP59" s="18"/>
      <c r="GQ59" s="18"/>
      <c r="GR59" s="18"/>
      <c r="GS59" s="18"/>
      <c r="GT59" s="18"/>
      <c r="GU59" s="18"/>
      <c r="GV59" s="18"/>
      <c r="GW59" s="18"/>
      <c r="GX59" s="18"/>
      <c r="GY59" s="18"/>
      <c r="GZ59" s="18"/>
      <c r="HA59" s="18"/>
      <c r="HB59" s="18"/>
      <c r="HC59" s="18"/>
      <c r="HD59" s="18"/>
      <c r="HE59" s="18"/>
      <c r="HF59" s="18"/>
      <c r="HG59" s="18"/>
      <c r="HH59" s="18"/>
      <c r="HI59" s="18"/>
      <c r="HJ59" s="18"/>
      <c r="HK59" s="18"/>
      <c r="HL59" s="18"/>
      <c r="HM59" s="18"/>
      <c r="HN59" s="481"/>
      <c r="HO59" s="482"/>
      <c r="HP59" s="482"/>
      <c r="HQ59" s="482"/>
      <c r="HR59" s="482"/>
      <c r="HS59" s="482"/>
      <c r="HT59" s="482"/>
      <c r="HU59" s="482"/>
      <c r="HV59" s="482"/>
      <c r="HW59" s="482"/>
      <c r="HX59" s="482"/>
      <c r="HY59" s="482"/>
      <c r="HZ59" s="482"/>
      <c r="IA59" s="483"/>
    </row>
    <row r="60" spans="1:236" x14ac:dyDescent="0.2">
      <c r="B60" s="1" t="s">
        <v>172</v>
      </c>
      <c r="D60" s="15">
        <v>1588024.97</v>
      </c>
      <c r="E60" s="15">
        <f>+D68</f>
        <v>6582659.4399999995</v>
      </c>
      <c r="F60" s="15">
        <f>+E68</f>
        <v>5149738.0699999994</v>
      </c>
      <c r="G60" s="15">
        <f>+F68</f>
        <v>9736881.959999999</v>
      </c>
      <c r="H60" s="15">
        <f>+G68</f>
        <v>9465493.7632345539</v>
      </c>
      <c r="I60" s="15">
        <f t="shared" ref="I60:AA60" si="555">ROUND(+H68,2)</f>
        <v>8173201.3600000003</v>
      </c>
      <c r="J60" s="15">
        <f t="shared" si="555"/>
        <v>524523.13</v>
      </c>
      <c r="K60" s="15">
        <f t="shared" si="555"/>
        <v>-5891876.8600000003</v>
      </c>
      <c r="L60" s="15">
        <f t="shared" si="555"/>
        <v>-10979374.390000001</v>
      </c>
      <c r="M60" s="15">
        <f t="shared" si="555"/>
        <v>-16753543.960000001</v>
      </c>
      <c r="N60" s="15">
        <f t="shared" si="555"/>
        <v>-18109970.579999998</v>
      </c>
      <c r="O60" s="15">
        <f t="shared" si="555"/>
        <v>-16625041.869999999</v>
      </c>
      <c r="P60" s="15">
        <f t="shared" si="555"/>
        <v>-11933883.35</v>
      </c>
      <c r="Q60" s="15">
        <f t="shared" si="555"/>
        <v>-5815922.6699999999</v>
      </c>
      <c r="R60" s="15">
        <f t="shared" si="555"/>
        <v>-761260.19</v>
      </c>
      <c r="S60" s="15">
        <f t="shared" si="555"/>
        <v>3474860.95</v>
      </c>
      <c r="T60" s="15">
        <f t="shared" si="555"/>
        <v>4513502.49</v>
      </c>
      <c r="U60" s="15">
        <f t="shared" si="555"/>
        <v>2972009.22</v>
      </c>
      <c r="V60" s="15">
        <f>ROUND(+U68,2)</f>
        <v>-595559.25</v>
      </c>
      <c r="W60" s="15">
        <f t="shared" si="555"/>
        <v>1285637.8600000001</v>
      </c>
      <c r="X60" s="15">
        <f t="shared" si="555"/>
        <v>-2473429.0699999998</v>
      </c>
      <c r="Y60" s="15">
        <f t="shared" si="555"/>
        <v>-3511047.84</v>
      </c>
      <c r="Z60" s="15">
        <f>ROUND(+Y68,2)</f>
        <v>-4104772.36</v>
      </c>
      <c r="AA60" s="15">
        <f t="shared" si="555"/>
        <v>-2009785.02</v>
      </c>
      <c r="AB60" s="15">
        <f>+AA68</f>
        <v>2741768.1679445463</v>
      </c>
      <c r="AC60" s="15">
        <f>+AB68</f>
        <v>7865588.6069445461</v>
      </c>
      <c r="AD60" s="15">
        <f>+AC68</f>
        <v>12194523.546944547</v>
      </c>
      <c r="AE60" s="15">
        <f t="shared" ref="AE60:AM60" si="556">+AD68</f>
        <v>16933402.656944547</v>
      </c>
      <c r="AF60" s="15">
        <f t="shared" si="556"/>
        <v>13097949.356944546</v>
      </c>
      <c r="AG60" s="15">
        <f t="shared" si="556"/>
        <v>8583069.6869445462</v>
      </c>
      <c r="AH60" s="15">
        <f t="shared" si="556"/>
        <v>4214314.8869445464</v>
      </c>
      <c r="AI60" s="15">
        <f t="shared" si="556"/>
        <v>-1264872.9630554533</v>
      </c>
      <c r="AJ60" s="15">
        <f t="shared" si="556"/>
        <v>-4362046.3830554532</v>
      </c>
      <c r="AK60" s="15">
        <f t="shared" si="556"/>
        <v>-5712635.0630554538</v>
      </c>
      <c r="AL60" s="15">
        <f t="shared" si="556"/>
        <v>-3875780.5730554536</v>
      </c>
      <c r="AM60" s="15">
        <f t="shared" si="556"/>
        <v>-522518.99305545352</v>
      </c>
      <c r="AN60" s="15">
        <f>+AM68</f>
        <v>3766785.0469445465</v>
      </c>
      <c r="AO60" s="15">
        <f>+AN68</f>
        <v>8723362.9969445467</v>
      </c>
      <c r="AP60" s="15">
        <f>+AO68</f>
        <v>13464257.476944547</v>
      </c>
      <c r="AQ60" s="15">
        <f>AP68</f>
        <v>17594509.646944545</v>
      </c>
      <c r="AR60" s="15">
        <f>+AQ68</f>
        <v>14864994.622064564</v>
      </c>
      <c r="AS60" s="15">
        <f>+AR68</f>
        <v>13536491.302064564</v>
      </c>
      <c r="AT60" s="15">
        <f t="shared" ref="AT60:DE60" si="557">+AS68</f>
        <v>10162336.362064563</v>
      </c>
      <c r="AU60" s="15">
        <f t="shared" si="557"/>
        <v>5251216.1120645627</v>
      </c>
      <c r="AV60" s="15">
        <f t="shared" si="557"/>
        <v>2501977.0820645625</v>
      </c>
      <c r="AW60" s="15">
        <f t="shared" si="557"/>
        <v>3854350.3320645625</v>
      </c>
      <c r="AX60" s="15">
        <f t="shared" si="557"/>
        <v>4666461.4120645626</v>
      </c>
      <c r="AY60" s="15">
        <f t="shared" si="557"/>
        <v>8141879.1720645633</v>
      </c>
      <c r="AZ60" s="16">
        <f t="shared" si="557"/>
        <v>6143930.2720645629</v>
      </c>
      <c r="BA60" s="16">
        <f t="shared" si="557"/>
        <v>10500617.862064563</v>
      </c>
      <c r="BB60" s="16">
        <f t="shared" si="557"/>
        <v>14644081.872064563</v>
      </c>
      <c r="BC60" s="16">
        <f t="shared" si="557"/>
        <v>18029288.402064562</v>
      </c>
      <c r="BD60" s="16">
        <f t="shared" si="557"/>
        <v>11540972.062064562</v>
      </c>
      <c r="BE60" s="16">
        <f t="shared" si="557"/>
        <v>9477201.4020645618</v>
      </c>
      <c r="BF60" s="16">
        <f t="shared" si="557"/>
        <v>5769416.272064562</v>
      </c>
      <c r="BG60" s="16">
        <f t="shared" si="557"/>
        <v>3415611.2520645619</v>
      </c>
      <c r="BH60" s="16">
        <f t="shared" si="557"/>
        <v>657937.75206456194</v>
      </c>
      <c r="BI60" s="16">
        <f t="shared" si="557"/>
        <v>-626156.37793543818</v>
      </c>
      <c r="BJ60" s="16">
        <f t="shared" si="557"/>
        <v>695436.4620645619</v>
      </c>
      <c r="BK60" s="16">
        <f t="shared" si="557"/>
        <v>3994722.9220645619</v>
      </c>
      <c r="BL60" s="16">
        <f t="shared" si="557"/>
        <v>8667182.0120645612</v>
      </c>
      <c r="BM60" s="16">
        <f t="shared" si="557"/>
        <v>13554048.442064561</v>
      </c>
      <c r="BN60" s="16">
        <f t="shared" si="557"/>
        <v>18505601.30206456</v>
      </c>
      <c r="BO60" s="16">
        <f t="shared" si="557"/>
        <v>22814355.772064559</v>
      </c>
      <c r="BP60" s="16">
        <f t="shared" si="557"/>
        <v>11307013.272064559</v>
      </c>
      <c r="BQ60" s="16">
        <f t="shared" si="557"/>
        <v>7704419.2820645589</v>
      </c>
      <c r="BR60" s="16">
        <f t="shared" si="557"/>
        <v>1503462.2320645591</v>
      </c>
      <c r="BS60" s="16">
        <f t="shared" si="557"/>
        <v>-6183149.46</v>
      </c>
      <c r="BT60" s="16">
        <f t="shared" si="557"/>
        <v>-5000919.9800000004</v>
      </c>
      <c r="BU60" s="16">
        <f t="shared" si="557"/>
        <v>-5614088.7800000003</v>
      </c>
      <c r="BV60" s="16">
        <f t="shared" si="557"/>
        <v>-7281013.5600000005</v>
      </c>
      <c r="BW60" s="16">
        <f t="shared" si="557"/>
        <v>-3392870.6300000004</v>
      </c>
      <c r="BX60" s="16">
        <f t="shared" si="557"/>
        <v>1711998.9499999997</v>
      </c>
      <c r="BY60" s="16">
        <f t="shared" si="557"/>
        <v>7915220.7400000002</v>
      </c>
      <c r="BZ60" s="16">
        <f t="shared" si="557"/>
        <v>14019578.050000001</v>
      </c>
      <c r="CA60" s="16">
        <f t="shared" si="557"/>
        <v>19143605.91</v>
      </c>
      <c r="CB60" s="16">
        <f t="shared" si="557"/>
        <v>13886149.810000001</v>
      </c>
      <c r="CC60" s="16">
        <f>+CB68</f>
        <v>12186223.99</v>
      </c>
      <c r="CD60" s="16">
        <f>+CC68</f>
        <v>7202820.2199999997</v>
      </c>
      <c r="CE60" s="16">
        <f t="shared" si="557"/>
        <v>829214.09999999963</v>
      </c>
      <c r="CF60" s="16">
        <f t="shared" si="557"/>
        <v>-2077507.9200000004</v>
      </c>
      <c r="CG60" s="16">
        <f t="shared" si="557"/>
        <v>-6182522.1600000001</v>
      </c>
      <c r="CH60" s="16">
        <f t="shared" si="557"/>
        <v>-6665349.9800000004</v>
      </c>
      <c r="CI60" s="16">
        <f t="shared" si="557"/>
        <v>-2817107.4400000004</v>
      </c>
      <c r="CJ60" s="16">
        <f t="shared" si="557"/>
        <v>1628558.7699999996</v>
      </c>
      <c r="CK60" s="16">
        <f t="shared" si="557"/>
        <v>7685713.8799999999</v>
      </c>
      <c r="CL60" s="16">
        <f t="shared" si="557"/>
        <v>13263418.949999999</v>
      </c>
      <c r="CM60" s="16">
        <f t="shared" si="557"/>
        <v>19750679.460000001</v>
      </c>
      <c r="CN60" s="16">
        <f t="shared" si="557"/>
        <v>14348846.869476592</v>
      </c>
      <c r="CO60" s="16">
        <f t="shared" si="557"/>
        <v>14803911.569476591</v>
      </c>
      <c r="CP60" s="16">
        <f t="shared" si="557"/>
        <v>7233570.8894765917</v>
      </c>
      <c r="CQ60" s="16">
        <f t="shared" si="557"/>
        <v>1251613.6994765913</v>
      </c>
      <c r="CR60" s="16">
        <f t="shared" si="557"/>
        <v>-1871992.6105234087</v>
      </c>
      <c r="CS60" s="16">
        <f t="shared" si="557"/>
        <v>-4970628.4705234086</v>
      </c>
      <c r="CT60" s="16">
        <f t="shared" si="557"/>
        <v>-3810468.0105234087</v>
      </c>
      <c r="CU60" s="16">
        <f t="shared" si="557"/>
        <v>370044.94947659131</v>
      </c>
      <c r="CV60" s="16">
        <f t="shared" si="557"/>
        <v>2976301.3594765915</v>
      </c>
      <c r="CW60" s="16">
        <f t="shared" si="557"/>
        <v>9177086.2694765925</v>
      </c>
      <c r="CX60" s="16">
        <f t="shared" si="557"/>
        <v>14606652.499476593</v>
      </c>
      <c r="CY60" s="16">
        <f t="shared" si="557"/>
        <v>19970773.469476592</v>
      </c>
      <c r="CZ60" s="16">
        <f t="shared" si="557"/>
        <v>13233601.469476592</v>
      </c>
      <c r="DA60" s="16">
        <f t="shared" si="557"/>
        <v>11026504.849476591</v>
      </c>
      <c r="DB60" s="16">
        <f t="shared" si="557"/>
        <v>3767837.0794765912</v>
      </c>
      <c r="DC60" s="16">
        <f t="shared" si="557"/>
        <v>3110582.0394765912</v>
      </c>
      <c r="DD60" s="16">
        <f t="shared" si="557"/>
        <v>2964627.4594765911</v>
      </c>
      <c r="DE60" s="16">
        <f t="shared" si="557"/>
        <v>2725764.069476591</v>
      </c>
      <c r="DF60" s="16">
        <f t="shared" ref="DF60:FQ60" si="558">+DE68</f>
        <v>3476120.609476591</v>
      </c>
      <c r="DG60" s="16">
        <f t="shared" si="558"/>
        <v>6197076.6694765911</v>
      </c>
      <c r="DH60" s="16">
        <f t="shared" si="558"/>
        <v>10777915.599476591</v>
      </c>
      <c r="DI60" s="16">
        <f t="shared" si="558"/>
        <v>16619058.38947659</v>
      </c>
      <c r="DJ60" s="16">
        <f t="shared" si="558"/>
        <v>21568757.089476589</v>
      </c>
      <c r="DK60" s="16">
        <f t="shared" si="558"/>
        <v>26763111.219476588</v>
      </c>
      <c r="DL60" s="18">
        <f t="shared" si="558"/>
        <v>29201198.149476588</v>
      </c>
      <c r="DM60" s="18">
        <f t="shared" si="558"/>
        <v>10010392.579476587</v>
      </c>
      <c r="DN60" s="18">
        <f t="shared" si="558"/>
        <v>5076255.4794765878</v>
      </c>
      <c r="DO60" s="18">
        <f t="shared" si="558"/>
        <v>-608500.29052341171</v>
      </c>
      <c r="DP60" s="18">
        <f t="shared" si="558"/>
        <v>-5622920.4605234116</v>
      </c>
      <c r="DQ60" s="18">
        <f t="shared" si="558"/>
        <v>-8274598.3105234113</v>
      </c>
      <c r="DR60" s="18">
        <f t="shared" si="558"/>
        <v>-10434879.310523411</v>
      </c>
      <c r="DS60" s="18">
        <f t="shared" si="558"/>
        <v>-9000140.490523411</v>
      </c>
      <c r="DT60" s="18">
        <f t="shared" si="558"/>
        <v>-4881008.6405234113</v>
      </c>
      <c r="DU60" s="18">
        <f t="shared" si="558"/>
        <v>1070838.9494765885</v>
      </c>
      <c r="DV60" s="18">
        <f t="shared" si="558"/>
        <v>6048402.179476589</v>
      </c>
      <c r="DW60" s="18">
        <f t="shared" si="558"/>
        <v>6370851.2394765886</v>
      </c>
      <c r="DX60" s="18">
        <f t="shared" si="558"/>
        <v>8229609.429476589</v>
      </c>
      <c r="DY60" s="18">
        <f t="shared" si="558"/>
        <v>2336291.8594765887</v>
      </c>
      <c r="DZ60" s="18">
        <f t="shared" si="558"/>
        <v>-4340949.2705234112</v>
      </c>
      <c r="EA60" s="18">
        <f t="shared" si="558"/>
        <v>-12381227.890523411</v>
      </c>
      <c r="EB60" s="18">
        <f t="shared" si="558"/>
        <v>-17594177.310523413</v>
      </c>
      <c r="EC60" s="18">
        <f t="shared" si="558"/>
        <v>-24187297.680523414</v>
      </c>
      <c r="ED60" s="18">
        <f t="shared" si="558"/>
        <v>-23825985.680523414</v>
      </c>
      <c r="EE60" s="18">
        <f t="shared" si="558"/>
        <v>-21271461.360523414</v>
      </c>
      <c r="EF60" s="18">
        <f t="shared" si="558"/>
        <v>-17174306.640523415</v>
      </c>
      <c r="EG60" s="18">
        <f t="shared" si="558"/>
        <v>-11635496.380523415</v>
      </c>
      <c r="EH60" s="18">
        <f t="shared" si="558"/>
        <v>-5613092.1505234148</v>
      </c>
      <c r="EI60" s="18">
        <f t="shared" si="558"/>
        <v>-337628.70052341465</v>
      </c>
      <c r="EJ60" s="18">
        <f t="shared" si="558"/>
        <v>861777.78947658534</v>
      </c>
      <c r="EK60" s="18">
        <f t="shared" si="558"/>
        <v>-1870320.3405234145</v>
      </c>
      <c r="EL60" s="18">
        <f t="shared" si="558"/>
        <v>-8416253.6105234139</v>
      </c>
      <c r="EM60" s="18">
        <f t="shared" si="558"/>
        <v>-17908154.670523413</v>
      </c>
      <c r="EN60" s="18">
        <f t="shared" si="558"/>
        <v>-22407046.300523411</v>
      </c>
      <c r="EO60" s="18">
        <f t="shared" si="558"/>
        <v>-24081421.090523411</v>
      </c>
      <c r="EP60" s="18">
        <f t="shared" si="558"/>
        <v>-23994087.38052341</v>
      </c>
      <c r="EQ60" s="18">
        <f t="shared" si="558"/>
        <v>-20045520.080523409</v>
      </c>
      <c r="ER60" s="18">
        <f t="shared" si="558"/>
        <v>-14246753.88052341</v>
      </c>
      <c r="ES60" s="18">
        <f t="shared" si="558"/>
        <v>-7547667.1205234099</v>
      </c>
      <c r="ET60" s="18">
        <f t="shared" si="558"/>
        <v>-526099.02052341029</v>
      </c>
      <c r="EU60" s="18">
        <f t="shared" si="558"/>
        <v>4766846.9994765893</v>
      </c>
      <c r="EV60" s="18">
        <f t="shared" si="558"/>
        <v>5260686.7494765893</v>
      </c>
      <c r="EW60" s="18">
        <f t="shared" si="558"/>
        <v>2151287.4894765895</v>
      </c>
      <c r="EX60" s="18">
        <f t="shared" si="558"/>
        <v>-7362405.2105234098</v>
      </c>
      <c r="EY60" s="18">
        <f t="shared" si="558"/>
        <v>-14433551.45052341</v>
      </c>
      <c r="EZ60" s="18">
        <f t="shared" si="558"/>
        <v>-22077829.20052341</v>
      </c>
      <c r="FA60" s="18">
        <f t="shared" si="558"/>
        <v>-24539980.460523412</v>
      </c>
      <c r="FB60" s="18">
        <f t="shared" si="558"/>
        <v>-23444566.640523411</v>
      </c>
      <c r="FC60" s="18">
        <f t="shared" si="558"/>
        <v>-20385273.54052341</v>
      </c>
      <c r="FD60" s="18">
        <f t="shared" si="558"/>
        <v>-14837725.86052341</v>
      </c>
      <c r="FE60" s="18">
        <f t="shared" si="558"/>
        <v>-8469001.3305234089</v>
      </c>
      <c r="FF60" s="18">
        <f t="shared" si="558"/>
        <v>-2017902.1105234092</v>
      </c>
      <c r="FG60" s="18">
        <f t="shared" si="558"/>
        <v>3815543.1794765908</v>
      </c>
      <c r="FH60" s="18">
        <f t="shared" si="558"/>
        <v>7366194.8894765908</v>
      </c>
      <c r="FI60" s="18">
        <f t="shared" si="558"/>
        <v>3703444.1894765906</v>
      </c>
      <c r="FJ60" s="18">
        <f t="shared" si="558"/>
        <v>-690244.69052340928</v>
      </c>
      <c r="FK60" s="18">
        <f t="shared" si="558"/>
        <v>-3947216.3105234094</v>
      </c>
      <c r="FL60" s="18">
        <f t="shared" si="558"/>
        <v>-4959661.0205234094</v>
      </c>
      <c r="FM60" s="18">
        <f t="shared" si="558"/>
        <v>-4754414.2105234098</v>
      </c>
      <c r="FN60" s="18">
        <f t="shared" si="558"/>
        <v>-4048869.7905234098</v>
      </c>
      <c r="FO60" s="18">
        <f t="shared" si="558"/>
        <v>86784.269476590212</v>
      </c>
      <c r="FP60" s="18">
        <f t="shared" si="558"/>
        <v>5814614.2094765902</v>
      </c>
      <c r="FQ60" s="18">
        <f t="shared" si="558"/>
        <v>10972834.97947659</v>
      </c>
      <c r="FR60" s="18">
        <f t="shared" ref="FR60:GO60" si="559">+FQ68</f>
        <v>15960040.989476589</v>
      </c>
      <c r="FS60" s="18">
        <f t="shared" si="559"/>
        <v>23824579.749476589</v>
      </c>
      <c r="FT60" s="18">
        <f t="shared" si="559"/>
        <v>27234431.929476589</v>
      </c>
      <c r="FU60" s="18">
        <f t="shared" si="559"/>
        <v>15794015.22947659</v>
      </c>
      <c r="FV60" s="18">
        <f t="shared" si="559"/>
        <v>10034410.14947659</v>
      </c>
      <c r="FW60" s="18">
        <f t="shared" si="559"/>
        <v>4238992.6694765892</v>
      </c>
      <c r="FX60" s="18">
        <f t="shared" si="559"/>
        <v>2541998.219476589</v>
      </c>
      <c r="FY60" s="18">
        <f t="shared" si="559"/>
        <v>1324879.5994765889</v>
      </c>
      <c r="FZ60" s="18">
        <f t="shared" si="559"/>
        <v>3706753.6494765887</v>
      </c>
      <c r="GA60" s="18">
        <f t="shared" si="559"/>
        <v>7960030.1594765885</v>
      </c>
      <c r="GB60" s="18">
        <f t="shared" si="559"/>
        <v>13218822.009476587</v>
      </c>
      <c r="GC60" s="18">
        <f t="shared" si="559"/>
        <v>19058582.849476587</v>
      </c>
      <c r="GD60" s="18">
        <f t="shared" si="559"/>
        <v>25541747.879476588</v>
      </c>
      <c r="GE60" s="18">
        <f t="shared" si="559"/>
        <v>30439276.939476587</v>
      </c>
      <c r="GF60" s="18">
        <f t="shared" si="559"/>
        <v>32727248.019476585</v>
      </c>
      <c r="GG60" s="18">
        <f t="shared" si="559"/>
        <v>15321503.279476587</v>
      </c>
      <c r="GH60" s="18">
        <f t="shared" si="559"/>
        <v>6595868.9894765876</v>
      </c>
      <c r="GI60" s="18">
        <f t="shared" si="559"/>
        <v>-3451783.6405234132</v>
      </c>
      <c r="GJ60" s="18">
        <f t="shared" si="559"/>
        <v>-10044571.680523414</v>
      </c>
      <c r="GK60" s="18">
        <f t="shared" si="559"/>
        <v>-14028382.290523414</v>
      </c>
      <c r="GL60" s="18">
        <f t="shared" si="559"/>
        <v>-15074047.910523413</v>
      </c>
      <c r="GM60" s="18">
        <f t="shared" si="559"/>
        <v>-12725871.760523412</v>
      </c>
      <c r="GN60" s="18">
        <f t="shared" si="559"/>
        <v>-7350443.0605234122</v>
      </c>
      <c r="GO60" s="18">
        <f t="shared" si="559"/>
        <v>-1431685.900523412</v>
      </c>
      <c r="GP60" s="18">
        <f t="shared" ref="GP60" si="560">+GO68</f>
        <v>4707235.4494765876</v>
      </c>
      <c r="GQ60" s="18">
        <f t="shared" ref="GQ60" si="561">+GP68</f>
        <v>9929333.6894765869</v>
      </c>
      <c r="GR60" s="18">
        <f t="shared" ref="GR60" si="562">+GQ68</f>
        <v>10966404.809476586</v>
      </c>
      <c r="GS60" s="18">
        <f t="shared" ref="GS60" si="563">+GR68</f>
        <v>8424517.4394765869</v>
      </c>
      <c r="GT60" s="18">
        <f t="shared" ref="GT60" si="564">+GS68</f>
        <v>630515.73947658669</v>
      </c>
      <c r="GU60" s="18">
        <f t="shared" ref="GU60" si="565">+GT68</f>
        <v>-4216485.900523413</v>
      </c>
      <c r="GV60" s="18">
        <f t="shared" ref="GV60" si="566">+GU68</f>
        <v>-10216957.210523412</v>
      </c>
      <c r="GW60" s="18">
        <f t="shared" ref="GW60" si="567">+GV68</f>
        <v>-13686696.100523412</v>
      </c>
      <c r="GX60" s="18">
        <f t="shared" ref="GX60" si="568">+GW68</f>
        <v>-13931829.500523413</v>
      </c>
      <c r="GY60" s="18">
        <f t="shared" ref="GY60" si="569">+GX68</f>
        <v>-9169059.5105234124</v>
      </c>
      <c r="GZ60" s="18">
        <f t="shared" ref="GZ60" si="570">+GY68</f>
        <v>-4155658.5305234119</v>
      </c>
      <c r="HA60" s="18">
        <f t="shared" ref="HA60" si="571">+GZ68</f>
        <v>2398822.0594765879</v>
      </c>
      <c r="HB60" s="18">
        <f t="shared" ref="HB60" si="572">+HA68</f>
        <v>8411940.0294765867</v>
      </c>
      <c r="HC60" s="18">
        <f t="shared" ref="HC60" si="573">+HB68</f>
        <v>13780230.569476586</v>
      </c>
      <c r="HD60" s="18">
        <f t="shared" ref="HD60" si="574">+HC68</f>
        <v>15254201.369476587</v>
      </c>
      <c r="HE60" s="18">
        <f t="shared" ref="HE60" si="575">+HD68</f>
        <v>13727082.049476586</v>
      </c>
      <c r="HF60" s="18">
        <f t="shared" ref="HF60" si="576">+HE68</f>
        <v>6663061.5494765863</v>
      </c>
      <c r="HG60" s="18">
        <f t="shared" ref="HG60" si="577">+HF68</f>
        <v>1535552.9494765867</v>
      </c>
      <c r="HH60" s="18">
        <f t="shared" ref="HH60" si="578">+HG68</f>
        <v>-8072797.5405234136</v>
      </c>
      <c r="HI60" s="18">
        <f t="shared" ref="HI60" si="579">+HH68</f>
        <v>-10829832.320523413</v>
      </c>
      <c r="HJ60" s="18">
        <f t="shared" ref="HJ60" si="580">+HI68</f>
        <v>-10307200.010523412</v>
      </c>
      <c r="HK60" s="18">
        <f t="shared" ref="HK60" si="581">+HJ68</f>
        <v>-6287475.6605234127</v>
      </c>
      <c r="HL60" s="18">
        <f t="shared" ref="HL60" si="582">+HK68</f>
        <v>-812306.60052341316</v>
      </c>
      <c r="HM60" s="18">
        <f t="shared" ref="HM60" si="583">+HL68</f>
        <v>5151877.4994765865</v>
      </c>
      <c r="HN60" s="459"/>
      <c r="HO60" s="19"/>
      <c r="HP60" s="19"/>
      <c r="HQ60" s="19"/>
      <c r="HR60" s="19"/>
      <c r="HS60" s="19"/>
      <c r="HT60" s="19"/>
      <c r="HU60" s="19"/>
      <c r="HV60" s="19"/>
      <c r="HW60" s="19"/>
      <c r="HX60" s="19"/>
      <c r="HY60" s="19"/>
      <c r="HZ60" s="19"/>
      <c r="IA60" s="460"/>
    </row>
    <row r="61" spans="1:236" x14ac:dyDescent="0.2">
      <c r="B61" s="1" t="s">
        <v>173</v>
      </c>
      <c r="D61" s="20"/>
      <c r="E61" s="21">
        <v>-6500000</v>
      </c>
      <c r="F61" s="20"/>
      <c r="G61" s="20"/>
      <c r="H61" s="20"/>
      <c r="I61" s="20"/>
      <c r="J61" s="20"/>
      <c r="K61" s="20"/>
      <c r="L61" s="20"/>
      <c r="M61" s="20"/>
      <c r="N61" s="20"/>
      <c r="O61" s="20"/>
      <c r="P61" s="20"/>
      <c r="Q61" s="20"/>
      <c r="R61" s="20"/>
      <c r="S61" s="20"/>
      <c r="T61" s="20"/>
      <c r="U61" s="20"/>
      <c r="V61" s="20">
        <v>5000000</v>
      </c>
      <c r="W61" s="20"/>
      <c r="X61" s="20"/>
      <c r="Y61" s="21">
        <v>-1488952.16</v>
      </c>
      <c r="Z61" s="20"/>
      <c r="AA61" s="20"/>
      <c r="AB61" s="20"/>
      <c r="AC61" s="20"/>
      <c r="AD61" s="20"/>
      <c r="AE61" s="21">
        <v>-5785467.3200000003</v>
      </c>
      <c r="AF61" s="20"/>
      <c r="AG61" s="20"/>
      <c r="AH61" s="20"/>
      <c r="AI61" s="20"/>
      <c r="AJ61" s="20"/>
      <c r="AK61" s="20"/>
      <c r="AL61" s="20"/>
      <c r="AM61" s="20"/>
      <c r="AN61" s="20"/>
      <c r="AO61" s="20"/>
      <c r="AP61" s="20"/>
      <c r="AQ61" s="21">
        <v>-5311645.1048799818</v>
      </c>
      <c r="AR61" s="20"/>
      <c r="AS61" s="20"/>
      <c r="AT61" s="20"/>
      <c r="AU61" s="20"/>
      <c r="AV61" s="20"/>
      <c r="AW61" s="20"/>
      <c r="AX61" s="20"/>
      <c r="AY61" s="20"/>
      <c r="AZ61" s="18"/>
      <c r="BA61" s="18"/>
      <c r="BB61" s="18"/>
      <c r="BC61" s="22">
        <v>-8616943</v>
      </c>
      <c r="BD61" s="18"/>
      <c r="BE61" s="18"/>
      <c r="BF61" s="18"/>
      <c r="BG61" s="18"/>
      <c r="BH61" s="18"/>
      <c r="BI61" s="18"/>
      <c r="BJ61" s="18"/>
      <c r="BK61" s="18"/>
      <c r="BL61" s="18"/>
      <c r="BM61" s="18"/>
      <c r="BN61" s="22">
        <v>0</v>
      </c>
      <c r="BO61" s="22">
        <v>-12049393</v>
      </c>
      <c r="BP61" s="18"/>
      <c r="BQ61" s="18"/>
      <c r="BR61" s="18"/>
      <c r="BS61" s="18"/>
      <c r="BT61" s="18"/>
      <c r="BU61" s="18"/>
      <c r="BV61" s="18"/>
      <c r="BW61" s="18"/>
      <c r="BX61" s="18"/>
      <c r="BY61" s="18"/>
      <c r="BZ61" s="18"/>
      <c r="CA61" s="25">
        <v>-6825775</v>
      </c>
      <c r="CB61" s="18"/>
      <c r="CC61" s="18"/>
      <c r="CD61" s="18"/>
      <c r="CE61" s="18"/>
      <c r="CF61" s="18"/>
      <c r="CG61" s="18"/>
      <c r="CH61" s="18"/>
      <c r="CI61" s="18"/>
      <c r="CJ61" s="18"/>
      <c r="CK61" s="18"/>
      <c r="CL61" s="18"/>
      <c r="CM61" s="22">
        <v>-8083679.7805234082</v>
      </c>
      <c r="CN61" s="18"/>
      <c r="CO61" s="18"/>
      <c r="CP61" s="18"/>
      <c r="CQ61" s="18"/>
      <c r="CR61" s="18"/>
      <c r="CS61" s="18"/>
      <c r="CT61" s="18"/>
      <c r="CU61" s="18"/>
      <c r="CV61" s="18"/>
      <c r="CW61" s="18"/>
      <c r="CX61" s="18"/>
      <c r="CY61" s="22">
        <v>-7939606</v>
      </c>
      <c r="CZ61" s="18"/>
      <c r="DA61" s="18"/>
      <c r="DB61" s="18"/>
      <c r="DC61" s="18"/>
      <c r="DD61" s="18"/>
      <c r="DE61" s="18"/>
      <c r="DF61" s="18"/>
      <c r="DG61" s="18"/>
      <c r="DH61" s="18"/>
      <c r="DI61" s="18"/>
      <c r="DJ61" s="18"/>
      <c r="DK61" s="18"/>
      <c r="DL61" s="23">
        <v>-15724253</v>
      </c>
      <c r="DM61" s="18"/>
      <c r="DN61" s="18"/>
      <c r="DO61" s="18"/>
      <c r="DP61" s="18"/>
      <c r="DQ61" s="18"/>
      <c r="DR61" s="18"/>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18"/>
      <c r="EQ61" s="18"/>
      <c r="ER61" s="18"/>
      <c r="ES61" s="18"/>
      <c r="ET61" s="18"/>
      <c r="EU61" s="18"/>
      <c r="EV61" s="18"/>
      <c r="EW61" s="18"/>
      <c r="EX61" s="18"/>
      <c r="EY61" s="18"/>
      <c r="EZ61" s="18"/>
      <c r="FA61" s="18"/>
      <c r="FB61" s="18"/>
      <c r="FC61" s="18"/>
      <c r="FD61" s="18"/>
      <c r="FE61" s="18"/>
      <c r="FF61" s="18"/>
      <c r="FG61" s="18"/>
      <c r="FH61" s="18"/>
      <c r="FI61" s="18"/>
      <c r="FJ61" s="18"/>
      <c r="FK61" s="18"/>
      <c r="FL61" s="18"/>
      <c r="FM61" s="18"/>
      <c r="FN61" s="18"/>
      <c r="FO61" s="18"/>
      <c r="FP61" s="18"/>
      <c r="FQ61" s="18"/>
      <c r="FR61" s="18"/>
      <c r="FS61" s="18"/>
      <c r="FT61" s="23">
        <v>-8686364</v>
      </c>
      <c r="FU61" s="18"/>
      <c r="FV61" s="18"/>
      <c r="FW61" s="18"/>
      <c r="FX61" s="18"/>
      <c r="FY61" s="18"/>
      <c r="FZ61" s="18"/>
      <c r="GA61" s="18"/>
      <c r="GB61" s="18"/>
      <c r="GC61" s="18"/>
      <c r="GD61" s="18"/>
      <c r="GE61" s="18"/>
      <c r="GF61" s="23">
        <v>-17453921</v>
      </c>
      <c r="GG61" s="18"/>
      <c r="GH61" s="18"/>
      <c r="GI61" s="18"/>
      <c r="GJ61" s="18"/>
      <c r="GK61" s="18"/>
      <c r="GL61" s="18"/>
      <c r="GM61" s="18"/>
      <c r="GN61" s="18"/>
      <c r="GO61" s="18"/>
      <c r="GP61" s="18"/>
      <c r="GQ61" s="18"/>
      <c r="GR61" s="18"/>
      <c r="GS61" s="18"/>
      <c r="GT61" s="18"/>
      <c r="GU61" s="18"/>
      <c r="GV61" s="18"/>
      <c r="GW61" s="18"/>
      <c r="GX61" s="18"/>
      <c r="GY61" s="18"/>
      <c r="GZ61" s="18"/>
      <c r="HA61" s="18"/>
      <c r="HB61" s="18"/>
      <c r="HC61" s="18"/>
      <c r="HD61" s="18"/>
      <c r="HE61" s="18"/>
      <c r="HF61" s="18"/>
      <c r="HG61" s="18"/>
      <c r="HH61" s="18"/>
      <c r="HI61" s="18"/>
      <c r="HJ61" s="18"/>
      <c r="HK61" s="18"/>
      <c r="HL61" s="18"/>
      <c r="HM61" s="18"/>
      <c r="HN61" s="459"/>
      <c r="HO61" s="19"/>
      <c r="HP61" s="28"/>
      <c r="HQ61" s="19"/>
      <c r="HR61" s="19"/>
      <c r="HS61" s="19"/>
      <c r="HT61" s="19"/>
      <c r="HU61" s="19"/>
      <c r="HV61" s="19"/>
      <c r="HW61" s="19"/>
      <c r="HX61" s="19"/>
      <c r="HY61" s="19"/>
      <c r="HZ61" s="19"/>
      <c r="IA61" s="460"/>
    </row>
    <row r="62" spans="1:236" hidden="1" x14ac:dyDescent="0.2">
      <c r="B62" s="1" t="s">
        <v>189</v>
      </c>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1"/>
      <c r="AF62" s="20"/>
      <c r="AG62" s="20"/>
      <c r="AH62" s="20"/>
      <c r="AI62" s="20"/>
      <c r="AJ62" s="20"/>
      <c r="AK62" s="20"/>
      <c r="AL62" s="20"/>
      <c r="AM62" s="20"/>
      <c r="AN62" s="20"/>
      <c r="AO62" s="20"/>
      <c r="AP62" s="20"/>
      <c r="AQ62" s="21"/>
      <c r="AR62" s="20"/>
      <c r="AS62" s="20"/>
      <c r="AT62" s="20"/>
      <c r="AU62" s="20"/>
      <c r="AV62" s="20"/>
      <c r="AW62" s="20"/>
      <c r="AX62" s="20"/>
      <c r="AY62" s="21">
        <v>-5531970</v>
      </c>
      <c r="AZ62" s="18"/>
      <c r="BA62" s="18"/>
      <c r="BB62" s="22">
        <v>-93681</v>
      </c>
      <c r="BC62" s="52"/>
      <c r="BD62" s="18"/>
      <c r="BE62" s="18"/>
      <c r="BF62" s="18"/>
      <c r="BG62" s="18"/>
      <c r="BH62" s="18"/>
      <c r="BI62" s="22">
        <v>-8899</v>
      </c>
      <c r="BJ62" s="18"/>
      <c r="BK62" s="18"/>
      <c r="BL62" s="18"/>
      <c r="BM62" s="18"/>
      <c r="BN62" s="18"/>
      <c r="BO62" s="18"/>
      <c r="BP62" s="18"/>
      <c r="BQ62" s="18"/>
      <c r="BR62" s="18"/>
      <c r="BS62" s="18"/>
      <c r="BT62" s="18"/>
      <c r="BU62" s="18"/>
      <c r="BV62" s="18"/>
      <c r="BW62" s="18"/>
      <c r="BX62" s="18"/>
      <c r="BY62" s="18"/>
      <c r="BZ62" s="18"/>
      <c r="CA62" s="25">
        <v>0</v>
      </c>
      <c r="CB62" s="18"/>
      <c r="CC62" s="18"/>
      <c r="CD62" s="18"/>
      <c r="CE62" s="18"/>
      <c r="CF62" s="18"/>
      <c r="CG62" s="18"/>
      <c r="CH62" s="18"/>
      <c r="CI62" s="18"/>
      <c r="CJ62" s="18"/>
      <c r="CK62" s="18"/>
      <c r="CL62" s="18"/>
      <c r="CM62" s="18"/>
      <c r="CN62" s="18"/>
      <c r="CO62" s="18"/>
      <c r="CP62" s="18"/>
      <c r="CQ62" s="18"/>
      <c r="CR62" s="18"/>
      <c r="CS62" s="18"/>
      <c r="CT62" s="18"/>
      <c r="CU62" s="22">
        <v>-1997732</v>
      </c>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c r="DV62" s="18"/>
      <c r="DW62" s="18"/>
      <c r="DX62" s="18"/>
      <c r="DY62" s="18"/>
      <c r="DZ62" s="18"/>
      <c r="EA62" s="18"/>
      <c r="EB62" s="18"/>
      <c r="EC62" s="18"/>
      <c r="ED62" s="18"/>
      <c r="EE62" s="18"/>
      <c r="EF62" s="18"/>
      <c r="EG62" s="18"/>
      <c r="EH62" s="18"/>
      <c r="EI62" s="18"/>
      <c r="EJ62" s="18"/>
      <c r="EK62" s="18"/>
      <c r="EL62" s="18"/>
      <c r="EM62" s="18"/>
      <c r="EN62" s="18"/>
      <c r="EO62" s="18"/>
      <c r="EP62" s="18"/>
      <c r="EQ62" s="18"/>
      <c r="ER62" s="18"/>
      <c r="ES62" s="18"/>
      <c r="ET62" s="18"/>
      <c r="EU62" s="18"/>
      <c r="EV62" s="18"/>
      <c r="EW62" s="18"/>
      <c r="EX62" s="18"/>
      <c r="EY62" s="18"/>
      <c r="EZ62" s="18"/>
      <c r="FA62" s="18"/>
      <c r="FB62" s="18"/>
      <c r="FC62" s="18"/>
      <c r="FD62" s="18"/>
      <c r="FE62" s="18"/>
      <c r="FF62" s="18"/>
      <c r="FG62" s="18"/>
      <c r="FH62" s="18"/>
      <c r="FI62" s="18"/>
      <c r="FJ62" s="18"/>
      <c r="FK62" s="18"/>
      <c r="FL62" s="18"/>
      <c r="FM62" s="18"/>
      <c r="FN62" s="18"/>
      <c r="FO62" s="18"/>
      <c r="FP62" s="18"/>
      <c r="FQ62" s="18"/>
      <c r="FR62" s="18"/>
      <c r="FS62" s="18"/>
      <c r="FT62" s="18"/>
      <c r="FU62" s="18"/>
      <c r="FV62" s="18"/>
      <c r="FW62" s="18"/>
      <c r="FX62" s="18"/>
      <c r="FY62" s="18"/>
      <c r="FZ62" s="18"/>
      <c r="GA62" s="18"/>
      <c r="GB62" s="18"/>
      <c r="GC62" s="18"/>
      <c r="GD62" s="18"/>
      <c r="GE62" s="18"/>
      <c r="GF62" s="18"/>
      <c r="GG62" s="18"/>
      <c r="GH62" s="18"/>
      <c r="GI62" s="18"/>
      <c r="GJ62" s="18"/>
      <c r="GK62" s="18"/>
      <c r="GL62" s="18"/>
      <c r="GM62" s="18"/>
      <c r="GN62" s="18"/>
      <c r="GO62" s="18"/>
      <c r="GP62" s="18"/>
      <c r="GQ62" s="18"/>
      <c r="GR62" s="18"/>
      <c r="GS62" s="18"/>
      <c r="GT62" s="18"/>
      <c r="GU62" s="18"/>
      <c r="GV62" s="18"/>
      <c r="GW62" s="18"/>
      <c r="GX62" s="18"/>
      <c r="GY62" s="18"/>
      <c r="GZ62" s="18"/>
      <c r="HA62" s="18"/>
      <c r="HB62" s="18"/>
      <c r="HC62" s="18"/>
      <c r="HD62" s="18"/>
      <c r="HE62" s="18"/>
      <c r="HF62" s="18"/>
      <c r="HG62" s="18"/>
      <c r="HH62" s="18"/>
      <c r="HI62" s="18"/>
      <c r="HJ62" s="18"/>
      <c r="HK62" s="18"/>
      <c r="HL62" s="18"/>
      <c r="HM62" s="18"/>
      <c r="HN62" s="459"/>
      <c r="HO62" s="19"/>
      <c r="HP62" s="19"/>
      <c r="HQ62" s="19"/>
      <c r="HR62" s="19"/>
      <c r="HS62" s="19"/>
      <c r="HT62" s="19"/>
      <c r="HU62" s="19"/>
      <c r="HV62" s="19"/>
      <c r="HW62" s="19"/>
      <c r="HX62" s="19"/>
      <c r="HY62" s="19"/>
      <c r="HZ62" s="19"/>
      <c r="IA62" s="460"/>
    </row>
    <row r="63" spans="1:236" x14ac:dyDescent="0.2">
      <c r="B63" s="1" t="s">
        <v>190</v>
      </c>
      <c r="D63" s="21">
        <v>4089474.75</v>
      </c>
      <c r="E63" s="21">
        <v>4171714.94</v>
      </c>
      <c r="F63" s="21">
        <v>3475909.27</v>
      </c>
      <c r="G63" s="21">
        <v>-685344.51676544547</v>
      </c>
      <c r="H63" s="21">
        <v>-2053967.0809244113</v>
      </c>
      <c r="I63" s="21">
        <v>-8602333.5951142237</v>
      </c>
      <c r="J63" s="21">
        <v>-7205548.7879950386</v>
      </c>
      <c r="K63" s="21">
        <v>-5813378.8954994567</v>
      </c>
      <c r="L63" s="21">
        <v>-6578340.4865404824</v>
      </c>
      <c r="M63" s="21">
        <v>-2134672.3015407939</v>
      </c>
      <c r="N63" s="21">
        <v>685041.50399310607</v>
      </c>
      <c r="O63" s="21">
        <v>3754575.8780643744</v>
      </c>
      <c r="P63" s="21">
        <v>4023462.7666025441</v>
      </c>
      <c r="Q63" s="21">
        <v>4209565.4793500304</v>
      </c>
      <c r="R63" s="21">
        <v>3430386.24087924</v>
      </c>
      <c r="S63" s="21">
        <v>254545.04356379434</v>
      </c>
      <c r="T63" s="21">
        <v>-2307275.2363704294</v>
      </c>
      <c r="U63" s="21">
        <v>-4369507.1405999837</v>
      </c>
      <c r="V63" s="21">
        <v>-3900757.2618460394</v>
      </c>
      <c r="W63" s="21">
        <v>-4459013.8136782376</v>
      </c>
      <c r="X63" s="21">
        <v>-1820992.2164993491</v>
      </c>
      <c r="Y63" s="21">
        <v>117497.61788626108</v>
      </c>
      <c r="Z63" s="21">
        <v>1275890.5752564166</v>
      </c>
      <c r="AA63" s="21">
        <v>3973574.2279445468</v>
      </c>
      <c r="AB63" s="21">
        <v>4318540.9689999996</v>
      </c>
      <c r="AC63" s="21">
        <v>3525306.66</v>
      </c>
      <c r="AD63" s="21">
        <v>3961149.07</v>
      </c>
      <c r="AE63" s="21">
        <v>1146359.6399999999</v>
      </c>
      <c r="AF63" s="21">
        <v>-5310997.51</v>
      </c>
      <c r="AG63" s="21">
        <v>-5183461.5999999996</v>
      </c>
      <c r="AH63" s="21">
        <v>-6303314.5999999996</v>
      </c>
      <c r="AI63" s="21">
        <v>-3846434.75</v>
      </c>
      <c r="AJ63" s="21">
        <v>-2152560.7000000002</v>
      </c>
      <c r="AK63" s="21">
        <v>1061385.58</v>
      </c>
      <c r="AL63" s="21">
        <v>2546062.39</v>
      </c>
      <c r="AM63" s="21">
        <v>3513699.31</v>
      </c>
      <c r="AN63" s="21">
        <v>4150880.7</v>
      </c>
      <c r="AO63" s="21">
        <v>3939457.42</v>
      </c>
      <c r="AP63" s="21">
        <v>3354720.16</v>
      </c>
      <c r="AQ63" s="21">
        <v>1780730.85</v>
      </c>
      <c r="AR63" s="21">
        <v>-1528565.91</v>
      </c>
      <c r="AS63" s="21">
        <v>-3722444.97</v>
      </c>
      <c r="AT63" s="21">
        <v>-5194446.09</v>
      </c>
      <c r="AU63" s="21">
        <v>-3002248.49</v>
      </c>
      <c r="AV63" s="21">
        <v>1213489.3</v>
      </c>
      <c r="AW63" s="21">
        <v>550381.85</v>
      </c>
      <c r="AX63" s="21">
        <v>3204964.2</v>
      </c>
      <c r="AY63" s="21">
        <v>3272460.05</v>
      </c>
      <c r="AZ63" s="22">
        <v>4086234.02</v>
      </c>
      <c r="BA63" s="22">
        <v>3871035.97</v>
      </c>
      <c r="BB63" s="22">
        <v>3212442.77</v>
      </c>
      <c r="BC63" s="22">
        <v>1857157.57</v>
      </c>
      <c r="BD63" s="22">
        <v>-2320993.63</v>
      </c>
      <c r="BE63" s="22">
        <v>-3976360.15</v>
      </c>
      <c r="BF63" s="22">
        <v>-2632743.71</v>
      </c>
      <c r="BG63" s="22">
        <v>-3002346</v>
      </c>
      <c r="BH63" s="22">
        <v>-1554456.36</v>
      </c>
      <c r="BI63" s="22">
        <v>1065835.1200000001</v>
      </c>
      <c r="BJ63" s="22">
        <v>3017783.15</v>
      </c>
      <c r="BK63" s="22">
        <v>4402673.84</v>
      </c>
      <c r="BL63" s="22">
        <v>4604580.49</v>
      </c>
      <c r="BM63" s="22">
        <v>4672570.95</v>
      </c>
      <c r="BN63" s="22">
        <v>4035203.38</v>
      </c>
      <c r="BO63" s="22">
        <v>274004.34000000003</v>
      </c>
      <c r="BP63" s="22">
        <v>-3878479.48</v>
      </c>
      <c r="BQ63" s="22">
        <v>-6488183.2599999998</v>
      </c>
      <c r="BR63" s="22">
        <v>-7969861.2400000002</v>
      </c>
      <c r="BS63" s="22">
        <v>655068.56000000006</v>
      </c>
      <c r="BT63" s="22">
        <v>-1036511.53</v>
      </c>
      <c r="BU63" s="22">
        <v>-1911207.27</v>
      </c>
      <c r="BV63" s="22">
        <v>3503834.24</v>
      </c>
      <c r="BW63" s="22">
        <v>4731883.2</v>
      </c>
      <c r="BX63" s="22">
        <v>5825225.9000000004</v>
      </c>
      <c r="BY63" s="53">
        <v>5718129.3899999997</v>
      </c>
      <c r="BZ63" s="25">
        <v>4747288.09</v>
      </c>
      <c r="CA63" s="25">
        <v>0</v>
      </c>
      <c r="CB63" s="22">
        <v>-1707827.71</v>
      </c>
      <c r="CC63" s="22">
        <v>-4983403.78</v>
      </c>
      <c r="CD63" s="22">
        <v>-6373606.1200000001</v>
      </c>
      <c r="CE63" s="22">
        <v>-2906722.02</v>
      </c>
      <c r="CF63" s="22">
        <v>-4105014.24</v>
      </c>
      <c r="CG63" s="22">
        <v>-482827.82</v>
      </c>
      <c r="CH63" s="22">
        <v>3848242.54</v>
      </c>
      <c r="CI63" s="22">
        <v>4445666.21</v>
      </c>
      <c r="CJ63" s="22">
        <v>6057155.1100000003</v>
      </c>
      <c r="CK63" s="22">
        <v>5577705.0700000003</v>
      </c>
      <c r="CL63" s="22">
        <v>6487260.5099999998</v>
      </c>
      <c r="CM63" s="22">
        <v>2681847.19</v>
      </c>
      <c r="CN63" s="22">
        <v>455064.7</v>
      </c>
      <c r="CO63" s="22">
        <v>-7570340.6799999997</v>
      </c>
      <c r="CP63" s="22">
        <v>-5981957.1900000004</v>
      </c>
      <c r="CQ63" s="22">
        <v>-3123606.31</v>
      </c>
      <c r="CR63" s="22">
        <v>-3098635.86</v>
      </c>
      <c r="CS63" s="22">
        <v>1160160.46</v>
      </c>
      <c r="CT63" s="22">
        <v>4180512.96</v>
      </c>
      <c r="CU63" s="22">
        <v>4603988.41</v>
      </c>
      <c r="CV63" s="22">
        <v>6200784.9100000001</v>
      </c>
      <c r="CW63" s="22">
        <v>5429566.2300000004</v>
      </c>
      <c r="CX63" s="22">
        <v>5364120.97</v>
      </c>
      <c r="CY63" s="22">
        <v>1202434</v>
      </c>
      <c r="CZ63" s="26">
        <v>-2207096.62</v>
      </c>
      <c r="DA63" s="22">
        <v>-7258667.7699999996</v>
      </c>
      <c r="DB63" s="26">
        <v>-657255.04</v>
      </c>
      <c r="DC63" s="26">
        <v>-145954.57999999999</v>
      </c>
      <c r="DD63" s="22">
        <v>-238863.39</v>
      </c>
      <c r="DE63" s="22">
        <v>750356.54</v>
      </c>
      <c r="DF63" s="25">
        <v>2720956.06</v>
      </c>
      <c r="DG63" s="22">
        <v>4580838.93</v>
      </c>
      <c r="DH63" s="22">
        <v>5841142.79</v>
      </c>
      <c r="DI63" s="22">
        <v>4949698.7</v>
      </c>
      <c r="DJ63" s="22">
        <v>5194354.13</v>
      </c>
      <c r="DK63" s="22">
        <v>2438086.9300000002</v>
      </c>
      <c r="DL63" s="22">
        <v>-3466552.57</v>
      </c>
      <c r="DM63" s="22">
        <v>-4934137.0999999996</v>
      </c>
      <c r="DN63" s="22">
        <v>-5684755.7699999996</v>
      </c>
      <c r="DO63" s="22">
        <v>-5014420.17</v>
      </c>
      <c r="DP63" s="22">
        <v>-2651677.85</v>
      </c>
      <c r="DQ63" s="22">
        <v>-2160281</v>
      </c>
      <c r="DR63" s="22">
        <v>1434738.82</v>
      </c>
      <c r="DS63" s="22">
        <v>4119131.85</v>
      </c>
      <c r="DT63" s="22">
        <v>5951847.5899999999</v>
      </c>
      <c r="DU63" s="22">
        <v>4977563.2300000004</v>
      </c>
      <c r="DV63" s="22">
        <v>322449.06</v>
      </c>
      <c r="DW63" s="22">
        <v>1858758.19</v>
      </c>
      <c r="DX63" s="22">
        <v>-5893317.5700000003</v>
      </c>
      <c r="DY63" s="22">
        <v>-6677241.1299999999</v>
      </c>
      <c r="DZ63" s="22">
        <v>-8040278.6200000001</v>
      </c>
      <c r="EA63" s="23">
        <v>-5212949.42</v>
      </c>
      <c r="EB63" s="22">
        <v>-6593120.3700000001</v>
      </c>
      <c r="EC63" s="22">
        <v>361312</v>
      </c>
      <c r="ED63" s="22">
        <v>2554524.3199999998</v>
      </c>
      <c r="EE63" s="22">
        <v>4097154.72</v>
      </c>
      <c r="EF63" s="22">
        <v>5538810.2599999998</v>
      </c>
      <c r="EG63" s="23">
        <v>6022404.2300000004</v>
      </c>
      <c r="EH63" s="23">
        <v>5275463.45</v>
      </c>
      <c r="EI63" s="23">
        <v>1199406.49</v>
      </c>
      <c r="EJ63" s="23">
        <v>-2732098.13</v>
      </c>
      <c r="EK63" s="23">
        <v>-6545933.2699999996</v>
      </c>
      <c r="EL63" s="23">
        <v>-9491901.0600000005</v>
      </c>
      <c r="EM63" s="23">
        <v>-4498891.63</v>
      </c>
      <c r="EN63" s="23">
        <v>-1674374.79</v>
      </c>
      <c r="EO63" s="23">
        <v>87333.71</v>
      </c>
      <c r="EP63" s="23">
        <v>3948567.3</v>
      </c>
      <c r="EQ63" s="23">
        <v>5798766.2000000002</v>
      </c>
      <c r="ER63" s="23">
        <v>6699086.7599999998</v>
      </c>
      <c r="ES63" s="23">
        <v>7021568.0999999996</v>
      </c>
      <c r="ET63" s="26">
        <v>5292946.0199999996</v>
      </c>
      <c r="EU63" s="26">
        <v>493839.75</v>
      </c>
      <c r="EV63" s="26">
        <v>-3109399.26</v>
      </c>
      <c r="EW63" s="26">
        <v>-9513692.6999999993</v>
      </c>
      <c r="EX63" s="26">
        <v>-7071146.2400000002</v>
      </c>
      <c r="EY63" s="26">
        <v>-7644277.75</v>
      </c>
      <c r="EZ63" s="26">
        <v>-2462151.2599999998</v>
      </c>
      <c r="FA63" s="26">
        <v>1095413.82</v>
      </c>
      <c r="FB63" s="26">
        <v>3059293.1</v>
      </c>
      <c r="FC63" s="26">
        <v>5547547.6799999997</v>
      </c>
      <c r="FD63" s="26">
        <v>6368724.5300000003</v>
      </c>
      <c r="FE63" s="23">
        <v>6451099.2199999997</v>
      </c>
      <c r="FF63" s="23">
        <v>5833445.29</v>
      </c>
      <c r="FG63" s="23">
        <v>3550651.71</v>
      </c>
      <c r="FH63" s="23">
        <v>-3662750.7</v>
      </c>
      <c r="FI63" s="23">
        <v>-4393688.88</v>
      </c>
      <c r="FJ63" s="23">
        <v>-3256971.62</v>
      </c>
      <c r="FK63" s="23">
        <v>-1012444.71</v>
      </c>
      <c r="FL63" s="23">
        <v>205246.81</v>
      </c>
      <c r="FM63" s="23">
        <v>705544.42</v>
      </c>
      <c r="FN63" s="23">
        <v>4135654.06</v>
      </c>
      <c r="FO63" s="23">
        <v>5727829.9400000004</v>
      </c>
      <c r="FP63" s="23">
        <v>5158220.7699999996</v>
      </c>
      <c r="FQ63" s="23">
        <v>4987206.01</v>
      </c>
      <c r="FR63" s="23">
        <v>7864538.7599999998</v>
      </c>
      <c r="FS63" s="23">
        <v>3409852.18</v>
      </c>
      <c r="FT63" s="23">
        <v>-2754052.7</v>
      </c>
      <c r="FU63" s="23">
        <v>-5759605.0800000001</v>
      </c>
      <c r="FV63" s="23">
        <v>-5795417.4800000004</v>
      </c>
      <c r="FW63" s="23">
        <v>-1696994.45</v>
      </c>
      <c r="FX63" s="23">
        <v>-1217118.6200000001</v>
      </c>
      <c r="FY63" s="23">
        <v>2381874.0499999998</v>
      </c>
      <c r="FZ63" s="23">
        <v>4253276.51</v>
      </c>
      <c r="GA63" s="23">
        <v>5258791.8499999996</v>
      </c>
      <c r="GB63" s="23">
        <v>5839760.8399999999</v>
      </c>
      <c r="GC63" s="23">
        <v>6483165.0300000003</v>
      </c>
      <c r="GD63" s="23">
        <v>4897529.0599999996</v>
      </c>
      <c r="GE63" s="23">
        <v>2287971.08</v>
      </c>
      <c r="GF63" s="23">
        <v>48176.26</v>
      </c>
      <c r="GG63" s="23">
        <v>-8725634.2899999991</v>
      </c>
      <c r="GH63" s="23">
        <v>-10047652.630000001</v>
      </c>
      <c r="GI63" s="23">
        <v>-6592788.04</v>
      </c>
      <c r="GJ63" s="23">
        <v>-3983810.61</v>
      </c>
      <c r="GK63" s="23">
        <v>-1045665.62</v>
      </c>
      <c r="GL63" s="23">
        <v>2348176.15</v>
      </c>
      <c r="GM63" s="23">
        <v>5375428.7000000002</v>
      </c>
      <c r="GN63" s="23">
        <v>5918757.1600000001</v>
      </c>
      <c r="GO63" s="23">
        <v>6138921.3499999996</v>
      </c>
      <c r="GP63" s="54">
        <v>5222098.24</v>
      </c>
      <c r="GQ63" s="23">
        <v>1037071.12</v>
      </c>
      <c r="GR63" s="23">
        <v>-2541887.37</v>
      </c>
      <c r="GS63" s="23">
        <v>-7794001.7000000002</v>
      </c>
      <c r="GT63" s="23">
        <v>-4847001.6399999997</v>
      </c>
      <c r="GU63" s="23">
        <v>-6000471.3099999996</v>
      </c>
      <c r="GV63" s="23">
        <v>-3469738.89</v>
      </c>
      <c r="GW63" s="23">
        <v>-245133.4</v>
      </c>
      <c r="GX63" s="23">
        <v>4762769.99</v>
      </c>
      <c r="GY63" s="23">
        <v>5013400.9800000004</v>
      </c>
      <c r="GZ63" s="23">
        <v>6554480.5899999999</v>
      </c>
      <c r="HA63" s="23">
        <v>6013117.9699999997</v>
      </c>
      <c r="HB63" s="23">
        <v>5368290.54</v>
      </c>
      <c r="HC63" s="23">
        <v>1473970.8</v>
      </c>
      <c r="HD63" s="23">
        <v>-1527119.32</v>
      </c>
      <c r="HE63" s="23">
        <v>-7064020.5</v>
      </c>
      <c r="HF63" s="23">
        <v>-5127508.5999999996</v>
      </c>
      <c r="HG63" s="23">
        <v>-9608350.4900000002</v>
      </c>
      <c r="HH63" s="23">
        <v>-2757034.78</v>
      </c>
      <c r="HI63" s="23">
        <v>522632.31</v>
      </c>
      <c r="HJ63" s="23">
        <v>4019724.35</v>
      </c>
      <c r="HK63" s="23">
        <v>5475169.0599999996</v>
      </c>
      <c r="HL63" s="23">
        <v>5964184.0999999996</v>
      </c>
      <c r="HM63" s="23">
        <v>6227760.4199999999</v>
      </c>
      <c r="HN63" s="461"/>
      <c r="HO63" s="28"/>
      <c r="HP63" s="28"/>
      <c r="HQ63" s="28"/>
      <c r="HR63" s="28"/>
      <c r="HS63" s="28"/>
      <c r="HT63" s="28"/>
      <c r="HU63" s="28"/>
      <c r="HV63" s="28"/>
      <c r="HW63" s="28"/>
      <c r="HX63" s="28"/>
      <c r="HY63" s="28"/>
      <c r="HZ63" s="28"/>
      <c r="IA63" s="462"/>
    </row>
    <row r="64" spans="1:236" x14ac:dyDescent="0.2">
      <c r="B64" s="1" t="s">
        <v>191</v>
      </c>
      <c r="D64" s="21">
        <v>842600</v>
      </c>
      <c r="E64" s="21">
        <v>842600</v>
      </c>
      <c r="F64" s="21">
        <v>842600</v>
      </c>
      <c r="G64" s="21">
        <v>803654.38</v>
      </c>
      <c r="H64" s="21">
        <v>414433.28000000003</v>
      </c>
      <c r="I64" s="21">
        <v>803654.38</v>
      </c>
      <c r="J64" s="21">
        <v>803654.38</v>
      </c>
      <c r="K64" s="21">
        <v>725881.37</v>
      </c>
      <c r="L64" s="21">
        <v>804170.92</v>
      </c>
      <c r="M64" s="21">
        <v>778245.68</v>
      </c>
      <c r="N64" s="21">
        <v>799887.21</v>
      </c>
      <c r="O64" s="21">
        <v>784911.95</v>
      </c>
      <c r="P64" s="21">
        <v>826370.43</v>
      </c>
      <c r="Q64" s="21">
        <v>845097</v>
      </c>
      <c r="R64" s="21">
        <v>805734.9</v>
      </c>
      <c r="S64" s="21">
        <v>784096.5</v>
      </c>
      <c r="T64" s="21">
        <v>765781.97</v>
      </c>
      <c r="U64" s="21">
        <v>801938.67</v>
      </c>
      <c r="V64" s="21">
        <v>781954.37</v>
      </c>
      <c r="W64" s="21">
        <v>699946.88</v>
      </c>
      <c r="X64" s="21">
        <v>783373.45</v>
      </c>
      <c r="Y64" s="21">
        <v>777730.02</v>
      </c>
      <c r="Z64" s="21">
        <v>819096.76</v>
      </c>
      <c r="AA64" s="21">
        <v>777978.96</v>
      </c>
      <c r="AB64" s="21">
        <v>805279.47</v>
      </c>
      <c r="AC64" s="21">
        <v>803628.28</v>
      </c>
      <c r="AD64" s="21">
        <v>777730.04</v>
      </c>
      <c r="AE64" s="21">
        <v>803654.38</v>
      </c>
      <c r="AF64" s="21">
        <v>796117.84</v>
      </c>
      <c r="AG64" s="21">
        <v>814706.8</v>
      </c>
      <c r="AH64" s="21">
        <v>824126.75</v>
      </c>
      <c r="AI64" s="21">
        <v>749261.33</v>
      </c>
      <c r="AJ64" s="21">
        <v>801972.02</v>
      </c>
      <c r="AK64" s="21">
        <v>775468.91</v>
      </c>
      <c r="AL64" s="21">
        <v>807199.19</v>
      </c>
      <c r="AM64" s="21">
        <v>775604.73</v>
      </c>
      <c r="AN64" s="21">
        <v>805697.25</v>
      </c>
      <c r="AO64" s="21">
        <v>801437.06</v>
      </c>
      <c r="AP64" s="21">
        <v>775532.01</v>
      </c>
      <c r="AQ64" s="21">
        <v>801399.23</v>
      </c>
      <c r="AR64" s="21">
        <v>200062.59</v>
      </c>
      <c r="AS64" s="21">
        <v>348290.03</v>
      </c>
      <c r="AT64" s="21">
        <v>283325.84000000003</v>
      </c>
      <c r="AU64" s="21">
        <v>253009.46</v>
      </c>
      <c r="AV64" s="21">
        <v>272950.95</v>
      </c>
      <c r="AW64" s="21">
        <v>261729.23</v>
      </c>
      <c r="AX64" s="21">
        <v>270453.56</v>
      </c>
      <c r="AY64" s="21">
        <v>261561.05</v>
      </c>
      <c r="AZ64" s="22">
        <v>270453.57</v>
      </c>
      <c r="BA64" s="22">
        <v>272428.03999999998</v>
      </c>
      <c r="BB64" s="22">
        <v>266444.76</v>
      </c>
      <c r="BC64" s="22">
        <v>271469.09000000003</v>
      </c>
      <c r="BD64" s="22">
        <v>257222.97</v>
      </c>
      <c r="BE64" s="22">
        <v>268575.02</v>
      </c>
      <c r="BF64" s="22">
        <v>278938.69</v>
      </c>
      <c r="BG64" s="22">
        <v>244672.5</v>
      </c>
      <c r="BH64" s="22">
        <v>270362.23</v>
      </c>
      <c r="BI64" s="22">
        <v>264656.71999999997</v>
      </c>
      <c r="BJ64" s="22">
        <v>281503.31</v>
      </c>
      <c r="BK64" s="22">
        <v>269785.25</v>
      </c>
      <c r="BL64" s="22">
        <v>282285.94</v>
      </c>
      <c r="BM64" s="22">
        <v>278981.90999999997</v>
      </c>
      <c r="BN64" s="22">
        <v>273551.09000000003</v>
      </c>
      <c r="BO64" s="22">
        <v>268046.15999999997</v>
      </c>
      <c r="BP64" s="22">
        <v>275885.49</v>
      </c>
      <c r="BQ64" s="22">
        <v>287226.21000000002</v>
      </c>
      <c r="BR64" s="22">
        <v>283249.45</v>
      </c>
      <c r="BS64" s="22">
        <v>527160.92000000004</v>
      </c>
      <c r="BT64" s="22">
        <v>423342.73</v>
      </c>
      <c r="BU64" s="22">
        <v>244282.49</v>
      </c>
      <c r="BV64" s="22">
        <v>384308.69</v>
      </c>
      <c r="BW64" s="22">
        <v>372986.38</v>
      </c>
      <c r="BX64" s="22">
        <v>377995.8900000006</v>
      </c>
      <c r="BY64" s="53">
        <v>386227.92</v>
      </c>
      <c r="BZ64" s="25">
        <v>376739.77</v>
      </c>
      <c r="CA64" s="25">
        <v>1239328.6200000001</v>
      </c>
      <c r="CB64" s="22">
        <v>7901.89</v>
      </c>
      <c r="CC64" s="22">
        <v>0.01</v>
      </c>
      <c r="CD64" s="22">
        <v>0</v>
      </c>
      <c r="CE64" s="18">
        <v>0</v>
      </c>
      <c r="CF64" s="18">
        <v>0</v>
      </c>
      <c r="CG64" s="18">
        <v>0</v>
      </c>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c r="DF64" s="46"/>
      <c r="DG64" s="18"/>
      <c r="DH64" s="18"/>
      <c r="DI64" s="18"/>
      <c r="DJ64" s="18"/>
      <c r="DK64" s="18"/>
      <c r="DL64" s="18"/>
      <c r="DM64" s="18"/>
      <c r="DN64" s="18"/>
      <c r="DO64" s="18"/>
      <c r="DP64" s="18"/>
      <c r="DQ64" s="18"/>
      <c r="DR64" s="18"/>
      <c r="DS64" s="18"/>
      <c r="DT64" s="18"/>
      <c r="DU64" s="18"/>
      <c r="DV64" s="18"/>
      <c r="DW64" s="18"/>
      <c r="DX64" s="18"/>
      <c r="DY64" s="18"/>
      <c r="DZ64" s="18"/>
      <c r="EA64" s="18"/>
      <c r="EB64" s="18"/>
      <c r="EC64" s="18"/>
      <c r="ED64" s="18"/>
      <c r="EE64" s="18"/>
      <c r="EF64" s="18"/>
      <c r="EG64" s="18"/>
      <c r="EH64" s="18"/>
      <c r="EI64" s="18"/>
      <c r="EJ64" s="18"/>
      <c r="EK64" s="18"/>
      <c r="EL64" s="18"/>
      <c r="EM64" s="18"/>
      <c r="EN64" s="18"/>
      <c r="EO64" s="18"/>
      <c r="EP64" s="18"/>
      <c r="EQ64" s="18"/>
      <c r="ER64" s="18"/>
      <c r="ES64" s="18"/>
      <c r="ET64" s="18"/>
      <c r="EU64" s="18"/>
      <c r="EV64" s="18"/>
      <c r="EW64" s="18"/>
      <c r="EX64" s="18"/>
      <c r="EY64" s="18"/>
      <c r="EZ64" s="18"/>
      <c r="FA64" s="18"/>
      <c r="FB64" s="18"/>
      <c r="FC64" s="18"/>
      <c r="FD64" s="18"/>
      <c r="FE64" s="18"/>
      <c r="FF64" s="18"/>
      <c r="FG64" s="18"/>
      <c r="FH64" s="18"/>
      <c r="FI64" s="18"/>
      <c r="FJ64" s="18"/>
      <c r="FK64" s="18"/>
      <c r="FL64" s="18"/>
      <c r="FM64" s="18"/>
      <c r="FN64" s="18"/>
      <c r="FO64" s="18"/>
      <c r="FP64" s="18"/>
      <c r="FQ64" s="18"/>
      <c r="FR64" s="18"/>
      <c r="FS64" s="18"/>
      <c r="FT64" s="18"/>
      <c r="FU64" s="18"/>
      <c r="FV64" s="18"/>
      <c r="FW64" s="18"/>
      <c r="FX64" s="18"/>
      <c r="FY64" s="18"/>
      <c r="FZ64" s="18"/>
      <c r="GA64" s="18"/>
      <c r="GB64" s="18"/>
      <c r="GC64" s="18"/>
      <c r="GD64" s="18"/>
      <c r="GE64" s="18"/>
      <c r="GF64" s="18"/>
      <c r="GG64" s="18"/>
      <c r="GH64" s="18"/>
      <c r="GI64" s="18"/>
      <c r="GJ64" s="18"/>
      <c r="GK64" s="18"/>
      <c r="GL64" s="18"/>
      <c r="GM64" s="18"/>
      <c r="GN64" s="18"/>
      <c r="GO64" s="18"/>
      <c r="GP64" s="18"/>
      <c r="GQ64" s="18"/>
      <c r="GR64" s="18"/>
      <c r="GS64" s="18"/>
      <c r="GT64" s="18"/>
      <c r="GU64" s="18"/>
      <c r="GV64" s="18"/>
      <c r="GW64" s="18"/>
      <c r="GX64" s="18"/>
      <c r="GY64" s="18"/>
      <c r="GZ64" s="18"/>
      <c r="HA64" s="18"/>
      <c r="HB64" s="18"/>
      <c r="HC64" s="18"/>
      <c r="HD64" s="18"/>
      <c r="HE64" s="18"/>
      <c r="HF64" s="18"/>
      <c r="HG64" s="18"/>
      <c r="HH64" s="18"/>
      <c r="HI64" s="18"/>
      <c r="HJ64" s="18"/>
      <c r="HK64" s="18"/>
      <c r="HL64" s="18"/>
      <c r="HM64" s="18"/>
      <c r="HN64" s="459"/>
      <c r="HO64" s="19"/>
      <c r="HP64" s="19"/>
      <c r="HQ64" s="19"/>
      <c r="HR64" s="19"/>
      <c r="HS64" s="19"/>
      <c r="HT64" s="19"/>
      <c r="HU64" s="19"/>
      <c r="HV64" s="19"/>
      <c r="HW64" s="19"/>
      <c r="HX64" s="19"/>
      <c r="HY64" s="19"/>
      <c r="HZ64" s="19"/>
      <c r="IA64" s="460"/>
    </row>
    <row r="65" spans="1:235" x14ac:dyDescent="0.2">
      <c r="B65" s="1" t="s">
        <v>192</v>
      </c>
      <c r="D65" s="21">
        <v>62559.72</v>
      </c>
      <c r="E65" s="21">
        <v>52763.69</v>
      </c>
      <c r="F65" s="21">
        <v>268634.62</v>
      </c>
      <c r="G65" s="21">
        <v>-389698.06</v>
      </c>
      <c r="H65" s="21">
        <v>347241.4</v>
      </c>
      <c r="I65" s="21">
        <v>150000.99</v>
      </c>
      <c r="J65" s="21">
        <v>-14505.58</v>
      </c>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v>-134067</v>
      </c>
      <c r="AW65" s="21"/>
      <c r="AX65" s="21"/>
      <c r="AY65" s="21"/>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25">
        <v>328990.28000000003</v>
      </c>
      <c r="CB65" s="18"/>
      <c r="CC65" s="22"/>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46"/>
      <c r="DG65" s="18"/>
      <c r="DH65" s="18"/>
      <c r="DI65" s="18"/>
      <c r="DJ65" s="18"/>
      <c r="DK65" s="18"/>
      <c r="DL65" s="18"/>
      <c r="DM65" s="18"/>
      <c r="DN65" s="18"/>
      <c r="DO65" s="18"/>
      <c r="DP65" s="18"/>
      <c r="DQ65" s="18"/>
      <c r="DR65" s="18"/>
      <c r="DS65" s="18"/>
      <c r="DT65" s="18"/>
      <c r="DU65" s="18"/>
      <c r="DV65" s="18"/>
      <c r="DW65" s="18"/>
      <c r="DX65" s="18"/>
      <c r="DY65" s="18"/>
      <c r="DZ65" s="18"/>
      <c r="EA65" s="18"/>
      <c r="EB65" s="18"/>
      <c r="EC65" s="18"/>
      <c r="ED65" s="18"/>
      <c r="EE65" s="18"/>
      <c r="EF65" s="18"/>
      <c r="EG65" s="18"/>
      <c r="EH65" s="18"/>
      <c r="EI65" s="18"/>
      <c r="EJ65" s="18"/>
      <c r="EK65" s="18"/>
      <c r="EL65" s="18"/>
      <c r="EM65" s="18"/>
      <c r="EN65" s="18"/>
      <c r="EO65" s="18"/>
      <c r="EP65" s="18"/>
      <c r="EQ65" s="18"/>
      <c r="ER65" s="18"/>
      <c r="ES65" s="18"/>
      <c r="ET65" s="18"/>
      <c r="EU65" s="18"/>
      <c r="EV65" s="18"/>
      <c r="EW65" s="18"/>
      <c r="EX65" s="18"/>
      <c r="EY65" s="18"/>
      <c r="EZ65" s="18"/>
      <c r="FA65" s="18"/>
      <c r="FB65" s="18"/>
      <c r="FC65" s="18"/>
      <c r="FD65" s="18"/>
      <c r="FE65" s="18"/>
      <c r="FF65" s="18"/>
      <c r="FG65" s="18"/>
      <c r="FH65" s="18"/>
      <c r="FI65" s="18"/>
      <c r="FJ65" s="18"/>
      <c r="FK65" s="18"/>
      <c r="FL65" s="18"/>
      <c r="FM65" s="18"/>
      <c r="FN65" s="18"/>
      <c r="FO65" s="18"/>
      <c r="FP65" s="18"/>
      <c r="FQ65" s="18"/>
      <c r="FR65" s="18"/>
      <c r="FS65" s="18"/>
      <c r="FT65" s="18"/>
      <c r="FU65" s="18"/>
      <c r="FV65" s="18"/>
      <c r="FW65" s="18"/>
      <c r="FX65" s="18"/>
      <c r="FY65" s="18"/>
      <c r="FZ65" s="18"/>
      <c r="GA65" s="18"/>
      <c r="GB65" s="18"/>
      <c r="GC65" s="18"/>
      <c r="GD65" s="18"/>
      <c r="GE65" s="18"/>
      <c r="GF65" s="18"/>
      <c r="GG65" s="18"/>
      <c r="GH65" s="18"/>
      <c r="GI65" s="18"/>
      <c r="GJ65" s="18"/>
      <c r="GK65" s="18"/>
      <c r="GL65" s="18"/>
      <c r="GM65" s="18"/>
      <c r="GN65" s="18"/>
      <c r="GO65" s="18"/>
      <c r="GP65" s="18"/>
      <c r="GQ65" s="18"/>
      <c r="GR65" s="18"/>
      <c r="GS65" s="18"/>
      <c r="GT65" s="18"/>
      <c r="GU65" s="18"/>
      <c r="GV65" s="18"/>
      <c r="GW65" s="18"/>
      <c r="GX65" s="18"/>
      <c r="GY65" s="18"/>
      <c r="GZ65" s="18"/>
      <c r="HA65" s="18"/>
      <c r="HB65" s="18"/>
      <c r="HC65" s="18"/>
      <c r="HD65" s="18"/>
      <c r="HE65" s="18"/>
      <c r="HF65" s="18"/>
      <c r="HG65" s="18"/>
      <c r="HH65" s="18"/>
      <c r="HI65" s="18"/>
      <c r="HJ65" s="18"/>
      <c r="HK65" s="18"/>
      <c r="HL65" s="18"/>
      <c r="HM65" s="18"/>
      <c r="HN65" s="459"/>
      <c r="HO65" s="19"/>
      <c r="HP65" s="19"/>
      <c r="HQ65" s="19"/>
      <c r="HR65" s="19"/>
      <c r="HS65" s="19"/>
      <c r="HT65" s="19"/>
      <c r="HU65" s="19"/>
      <c r="HV65" s="19"/>
      <c r="HW65" s="19"/>
      <c r="HX65" s="19"/>
      <c r="HY65" s="19"/>
      <c r="HZ65" s="19"/>
      <c r="IA65" s="460"/>
    </row>
    <row r="66" spans="1:235" hidden="1" x14ac:dyDescent="0.2">
      <c r="B66" s="1" t="s">
        <v>186</v>
      </c>
      <c r="D66" s="20"/>
      <c r="E66" s="20"/>
      <c r="F66" s="20"/>
      <c r="G66" s="20"/>
      <c r="H66" s="20"/>
      <c r="I66" s="20"/>
      <c r="J66" s="20"/>
      <c r="K66" s="20"/>
      <c r="L66" s="20"/>
      <c r="M66" s="20"/>
      <c r="N66" s="20"/>
      <c r="O66" s="21">
        <v>151670.69</v>
      </c>
      <c r="P66" s="21">
        <v>1268127.48</v>
      </c>
      <c r="Q66" s="20"/>
      <c r="R66" s="20"/>
      <c r="S66" s="20"/>
      <c r="T66" s="20"/>
      <c r="U66" s="20"/>
      <c r="V66" s="20"/>
      <c r="W66" s="20"/>
      <c r="X66" s="20"/>
      <c r="Y66" s="20"/>
      <c r="Z66" s="20"/>
      <c r="AA66" s="20"/>
      <c r="AB66" s="20"/>
      <c r="AC66" s="20"/>
      <c r="AD66" s="20"/>
      <c r="AE66" s="21"/>
      <c r="AF66" s="21"/>
      <c r="AG66" s="21"/>
      <c r="AH66" s="21"/>
      <c r="AI66" s="21"/>
      <c r="AJ66" s="21"/>
      <c r="AK66" s="21"/>
      <c r="AL66" s="21"/>
      <c r="AM66" s="21"/>
      <c r="AN66" s="21"/>
      <c r="AO66" s="21"/>
      <c r="AP66" s="21"/>
      <c r="AQ66" s="21"/>
      <c r="AR66" s="21"/>
      <c r="AS66" s="21"/>
      <c r="AT66" s="21"/>
      <c r="AU66" s="21"/>
      <c r="AV66" s="21"/>
      <c r="AW66" s="21"/>
      <c r="AX66" s="21"/>
      <c r="AY66" s="21"/>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18"/>
      <c r="DG66" s="18"/>
      <c r="DH66" s="18"/>
      <c r="DI66" s="18"/>
      <c r="DJ66" s="18"/>
      <c r="DK66" s="18"/>
      <c r="DL66" s="18"/>
      <c r="DM66" s="18"/>
      <c r="DN66" s="18"/>
      <c r="DO66" s="18"/>
      <c r="DP66" s="18"/>
      <c r="DQ66" s="18"/>
      <c r="DR66" s="18"/>
      <c r="DS66" s="18"/>
      <c r="DT66" s="18"/>
      <c r="DU66" s="18"/>
      <c r="DV66" s="18"/>
      <c r="DW66" s="18"/>
      <c r="DX66" s="18"/>
      <c r="DY66" s="18"/>
      <c r="DZ66" s="18"/>
      <c r="EA66" s="18"/>
      <c r="EB66" s="18"/>
      <c r="EC66" s="18"/>
      <c r="ED66" s="18"/>
      <c r="EE66" s="18"/>
      <c r="EF66" s="18"/>
      <c r="EG66" s="18"/>
      <c r="EH66" s="18"/>
      <c r="EI66" s="18"/>
      <c r="EJ66" s="18"/>
      <c r="EK66" s="18"/>
      <c r="EL66" s="18"/>
      <c r="EM66" s="18"/>
      <c r="EN66" s="18"/>
      <c r="EO66" s="18"/>
      <c r="EP66" s="18"/>
      <c r="EQ66" s="18"/>
      <c r="ER66" s="18"/>
      <c r="ES66" s="18"/>
      <c r="ET66" s="18"/>
      <c r="EU66" s="18"/>
      <c r="EV66" s="18"/>
      <c r="EW66" s="18"/>
      <c r="EX66" s="18"/>
      <c r="EY66" s="18"/>
      <c r="EZ66" s="18"/>
      <c r="FA66" s="18"/>
      <c r="FB66" s="18"/>
      <c r="FC66" s="18"/>
      <c r="FD66" s="18"/>
      <c r="FE66" s="18"/>
      <c r="FF66" s="18"/>
      <c r="FG66" s="18"/>
      <c r="FH66" s="18"/>
      <c r="FI66" s="18"/>
      <c r="FJ66" s="18"/>
      <c r="FK66" s="18"/>
      <c r="FL66" s="18"/>
      <c r="FM66" s="18"/>
      <c r="FN66" s="18"/>
      <c r="FO66" s="18"/>
      <c r="FP66" s="18"/>
      <c r="FQ66" s="18"/>
      <c r="FR66" s="18"/>
      <c r="FS66" s="18"/>
      <c r="FT66" s="18"/>
      <c r="FU66" s="18"/>
      <c r="FV66" s="18"/>
      <c r="FW66" s="18"/>
      <c r="FX66" s="18"/>
      <c r="FY66" s="18"/>
      <c r="FZ66" s="18"/>
      <c r="GA66" s="18"/>
      <c r="GB66" s="18"/>
      <c r="GC66" s="18"/>
      <c r="GD66" s="18"/>
      <c r="GE66" s="18"/>
      <c r="GF66" s="18"/>
      <c r="GG66" s="18"/>
      <c r="GH66" s="18"/>
      <c r="GI66" s="18"/>
      <c r="GJ66" s="18"/>
      <c r="GK66" s="18"/>
      <c r="GL66" s="18"/>
      <c r="GM66" s="18"/>
      <c r="GN66" s="18"/>
      <c r="GO66" s="18"/>
      <c r="GP66" s="18"/>
      <c r="GQ66" s="18"/>
      <c r="GR66" s="18"/>
      <c r="GS66" s="18"/>
      <c r="GT66" s="18"/>
      <c r="GU66" s="18"/>
      <c r="GV66" s="18"/>
      <c r="GW66" s="18"/>
      <c r="GX66" s="18"/>
      <c r="GY66" s="18"/>
      <c r="GZ66" s="18"/>
      <c r="HA66" s="18"/>
      <c r="HB66" s="18"/>
      <c r="HC66" s="18"/>
      <c r="HD66" s="18"/>
      <c r="HE66" s="18"/>
      <c r="HF66" s="18"/>
      <c r="HG66" s="18"/>
      <c r="HH66" s="18"/>
      <c r="HI66" s="18"/>
      <c r="HJ66" s="18"/>
      <c r="HK66" s="18"/>
      <c r="HL66" s="18"/>
      <c r="HM66" s="18"/>
      <c r="HN66" s="459"/>
      <c r="HO66" s="19"/>
      <c r="HP66" s="19"/>
      <c r="HQ66" s="19"/>
      <c r="HR66" s="19"/>
      <c r="HS66" s="19"/>
      <c r="HT66" s="19"/>
      <c r="HU66" s="19"/>
      <c r="HV66" s="19"/>
      <c r="HW66" s="19"/>
      <c r="HX66" s="19"/>
      <c r="HY66" s="19"/>
      <c r="HZ66" s="19"/>
      <c r="IA66" s="460"/>
    </row>
    <row r="67" spans="1:235" x14ac:dyDescent="0.2">
      <c r="B67" s="1" t="s">
        <v>176</v>
      </c>
      <c r="D67" s="55">
        <f t="shared" ref="D67:N67" si="584">SUM(D61:D65)</f>
        <v>4994634.47</v>
      </c>
      <c r="E67" s="55">
        <f t="shared" si="584"/>
        <v>-1432921.37</v>
      </c>
      <c r="F67" s="55">
        <f t="shared" si="584"/>
        <v>4587143.8899999997</v>
      </c>
      <c r="G67" s="55">
        <f t="shared" si="584"/>
        <v>-271388.19676544546</v>
      </c>
      <c r="H67" s="55">
        <f t="shared" si="584"/>
        <v>-1292292.4009244111</v>
      </c>
      <c r="I67" s="55">
        <f t="shared" si="584"/>
        <v>-7648678.2251142235</v>
      </c>
      <c r="J67" s="55">
        <f t="shared" si="584"/>
        <v>-6416399.9879950387</v>
      </c>
      <c r="K67" s="55">
        <f t="shared" si="584"/>
        <v>-5087497.5254994566</v>
      </c>
      <c r="L67" s="55">
        <f t="shared" si="584"/>
        <v>-5774169.5665404825</v>
      </c>
      <c r="M67" s="55">
        <f t="shared" si="584"/>
        <v>-1356426.6215407937</v>
      </c>
      <c r="N67" s="55">
        <f t="shared" si="584"/>
        <v>1484928.713993106</v>
      </c>
      <c r="O67" s="55">
        <f t="shared" ref="O67:AB67" si="585">SUM(O61:O66)</f>
        <v>4691158.518064375</v>
      </c>
      <c r="P67" s="55">
        <f t="shared" si="585"/>
        <v>6117960.6766025443</v>
      </c>
      <c r="Q67" s="55">
        <f t="shared" si="585"/>
        <v>5054662.4793500304</v>
      </c>
      <c r="R67" s="55">
        <f t="shared" si="585"/>
        <v>4236121.1408792399</v>
      </c>
      <c r="S67" s="55">
        <f t="shared" si="585"/>
        <v>1038641.5435637943</v>
      </c>
      <c r="T67" s="55">
        <f t="shared" si="585"/>
        <v>-1541493.2663704294</v>
      </c>
      <c r="U67" s="55">
        <f t="shared" si="585"/>
        <v>-3567568.4705999838</v>
      </c>
      <c r="V67" s="55">
        <f t="shared" si="585"/>
        <v>1881197.1081539607</v>
      </c>
      <c r="W67" s="55">
        <f t="shared" si="585"/>
        <v>-3759066.9336782377</v>
      </c>
      <c r="X67" s="55">
        <f t="shared" si="585"/>
        <v>-1037618.7664993491</v>
      </c>
      <c r="Y67" s="55">
        <f t="shared" si="585"/>
        <v>-593724.52211373881</v>
      </c>
      <c r="Z67" s="55">
        <f t="shared" si="585"/>
        <v>2094987.3352564166</v>
      </c>
      <c r="AA67" s="55">
        <f t="shared" si="585"/>
        <v>4751553.1879445463</v>
      </c>
      <c r="AB67" s="55">
        <f t="shared" si="585"/>
        <v>5123820.4389999993</v>
      </c>
      <c r="AC67" s="55">
        <f>SUM(AC61:AC66)</f>
        <v>4328934.9400000004</v>
      </c>
      <c r="AD67" s="55">
        <f>SUM(AD61:AD66)</f>
        <v>4738879.1099999994</v>
      </c>
      <c r="AE67" s="55">
        <f>SUM(AE61:AE66)</f>
        <v>-3835453.3000000007</v>
      </c>
      <c r="AF67" s="55">
        <f t="shared" ref="AF67:AP67" si="586">SUM(AF61:AF66)</f>
        <v>-4514879.67</v>
      </c>
      <c r="AG67" s="55">
        <f t="shared" si="586"/>
        <v>-4368754.8</v>
      </c>
      <c r="AH67" s="55">
        <f t="shared" si="586"/>
        <v>-5479187.8499999996</v>
      </c>
      <c r="AI67" s="55">
        <f t="shared" si="586"/>
        <v>-3097173.42</v>
      </c>
      <c r="AJ67" s="55">
        <f t="shared" si="586"/>
        <v>-1350588.6800000002</v>
      </c>
      <c r="AK67" s="55">
        <f t="shared" si="586"/>
        <v>1836854.4900000002</v>
      </c>
      <c r="AL67" s="55">
        <f t="shared" si="586"/>
        <v>3353261.58</v>
      </c>
      <c r="AM67" s="55">
        <f t="shared" si="586"/>
        <v>4289304.04</v>
      </c>
      <c r="AN67" s="55">
        <f t="shared" si="586"/>
        <v>4956577.95</v>
      </c>
      <c r="AO67" s="55">
        <f t="shared" si="586"/>
        <v>4740894.4800000004</v>
      </c>
      <c r="AP67" s="55">
        <f t="shared" si="586"/>
        <v>4130252.17</v>
      </c>
      <c r="AQ67" s="55">
        <f>SUM(AQ61:AQ66)</f>
        <v>-2729515.0248799818</v>
      </c>
      <c r="AR67" s="55">
        <f>SUM(AR61:AR66)</f>
        <v>-1328503.3199999998</v>
      </c>
      <c r="AS67" s="55">
        <f>SUM(AS61:AS66)</f>
        <v>-3374154.9400000004</v>
      </c>
      <c r="AT67" s="55">
        <f t="shared" ref="AT67:DE67" si="587">SUM(AT61:AT66)</f>
        <v>-4911120.25</v>
      </c>
      <c r="AU67" s="55">
        <f t="shared" si="587"/>
        <v>-2749239.0300000003</v>
      </c>
      <c r="AV67" s="55">
        <f t="shared" si="587"/>
        <v>1352373.25</v>
      </c>
      <c r="AW67" s="55">
        <f t="shared" si="587"/>
        <v>812111.08</v>
      </c>
      <c r="AX67" s="55">
        <f t="shared" si="587"/>
        <v>3475417.7600000002</v>
      </c>
      <c r="AY67" s="55">
        <f t="shared" si="587"/>
        <v>-1997948.9000000001</v>
      </c>
      <c r="AZ67" s="55">
        <f t="shared" si="587"/>
        <v>4356687.59</v>
      </c>
      <c r="BA67" s="55">
        <f t="shared" si="587"/>
        <v>4143464.0100000002</v>
      </c>
      <c r="BB67" s="55">
        <f t="shared" si="587"/>
        <v>3385206.5300000003</v>
      </c>
      <c r="BC67" s="55">
        <f t="shared" si="587"/>
        <v>-6488316.3399999999</v>
      </c>
      <c r="BD67" s="55">
        <f t="shared" si="587"/>
        <v>-2063770.66</v>
      </c>
      <c r="BE67" s="55">
        <f t="shared" si="587"/>
        <v>-3707785.13</v>
      </c>
      <c r="BF67" s="55">
        <f t="shared" si="587"/>
        <v>-2353805.02</v>
      </c>
      <c r="BG67" s="55">
        <f t="shared" si="587"/>
        <v>-2757673.5</v>
      </c>
      <c r="BH67" s="55">
        <f t="shared" si="587"/>
        <v>-1284094.1300000001</v>
      </c>
      <c r="BI67" s="55">
        <f t="shared" si="587"/>
        <v>1321592.8400000001</v>
      </c>
      <c r="BJ67" s="55">
        <f t="shared" si="587"/>
        <v>3299286.46</v>
      </c>
      <c r="BK67" s="55">
        <f t="shared" si="587"/>
        <v>4672459.09</v>
      </c>
      <c r="BL67" s="55">
        <f t="shared" si="587"/>
        <v>4886866.4300000006</v>
      </c>
      <c r="BM67" s="55">
        <f t="shared" si="587"/>
        <v>4951552.8600000003</v>
      </c>
      <c r="BN67" s="55">
        <f t="shared" si="587"/>
        <v>4308754.47</v>
      </c>
      <c r="BO67" s="55">
        <f t="shared" si="587"/>
        <v>-11507342.5</v>
      </c>
      <c r="BP67" s="55">
        <f t="shared" si="587"/>
        <v>-3602593.99</v>
      </c>
      <c r="BQ67" s="55">
        <f t="shared" si="587"/>
        <v>-6200957.0499999998</v>
      </c>
      <c r="BR67" s="55">
        <f t="shared" si="587"/>
        <v>-7686611.79</v>
      </c>
      <c r="BS67" s="55">
        <f t="shared" si="587"/>
        <v>1182229.48</v>
      </c>
      <c r="BT67" s="55">
        <f t="shared" si="587"/>
        <v>-613168.80000000005</v>
      </c>
      <c r="BU67" s="55">
        <f t="shared" si="587"/>
        <v>-1666924.78</v>
      </c>
      <c r="BV67" s="55">
        <f t="shared" si="587"/>
        <v>3888142.93</v>
      </c>
      <c r="BW67" s="55">
        <f t="shared" si="587"/>
        <v>5104869.58</v>
      </c>
      <c r="BX67" s="55">
        <f t="shared" si="587"/>
        <v>6203221.790000001</v>
      </c>
      <c r="BY67" s="55">
        <f t="shared" si="587"/>
        <v>6104357.3099999996</v>
      </c>
      <c r="BZ67" s="55">
        <f t="shared" si="587"/>
        <v>5124027.8599999994</v>
      </c>
      <c r="CA67" s="55">
        <f t="shared" si="587"/>
        <v>-5257456.0999999996</v>
      </c>
      <c r="CB67" s="55">
        <f t="shared" si="587"/>
        <v>-1699925.82</v>
      </c>
      <c r="CC67" s="55">
        <f t="shared" si="587"/>
        <v>-4983403.7700000005</v>
      </c>
      <c r="CD67" s="55">
        <f t="shared" si="587"/>
        <v>-6373606.1200000001</v>
      </c>
      <c r="CE67" s="55">
        <f t="shared" si="587"/>
        <v>-2906722.02</v>
      </c>
      <c r="CF67" s="55">
        <f t="shared" si="587"/>
        <v>-4105014.24</v>
      </c>
      <c r="CG67" s="55">
        <f t="shared" si="587"/>
        <v>-482827.82</v>
      </c>
      <c r="CH67" s="55">
        <f t="shared" si="587"/>
        <v>3848242.54</v>
      </c>
      <c r="CI67" s="32">
        <f t="shared" si="587"/>
        <v>4445666.21</v>
      </c>
      <c r="CJ67" s="55">
        <f t="shared" si="587"/>
        <v>6057155.1100000003</v>
      </c>
      <c r="CK67" s="55">
        <f t="shared" si="587"/>
        <v>5577705.0700000003</v>
      </c>
      <c r="CL67" s="55">
        <f t="shared" si="587"/>
        <v>6487260.5099999998</v>
      </c>
      <c r="CM67" s="55">
        <f t="shared" si="587"/>
        <v>-5401832.5905234087</v>
      </c>
      <c r="CN67" s="55">
        <f t="shared" si="587"/>
        <v>455064.7</v>
      </c>
      <c r="CO67" s="55">
        <f t="shared" si="587"/>
        <v>-7570340.6799999997</v>
      </c>
      <c r="CP67" s="55">
        <f t="shared" si="587"/>
        <v>-5981957.1900000004</v>
      </c>
      <c r="CQ67" s="55">
        <f t="shared" si="587"/>
        <v>-3123606.31</v>
      </c>
      <c r="CR67" s="55">
        <f t="shared" si="587"/>
        <v>-3098635.86</v>
      </c>
      <c r="CS67" s="55">
        <f t="shared" si="587"/>
        <v>1160160.46</v>
      </c>
      <c r="CT67" s="55">
        <f t="shared" si="587"/>
        <v>4180512.96</v>
      </c>
      <c r="CU67" s="55">
        <f t="shared" si="587"/>
        <v>2606256.41</v>
      </c>
      <c r="CV67" s="55">
        <f t="shared" si="587"/>
        <v>6200784.9100000001</v>
      </c>
      <c r="CW67" s="55">
        <f t="shared" si="587"/>
        <v>5429566.2300000004</v>
      </c>
      <c r="CX67" s="55">
        <f t="shared" si="587"/>
        <v>5364120.97</v>
      </c>
      <c r="CY67" s="55">
        <f t="shared" si="587"/>
        <v>-6737172</v>
      </c>
      <c r="CZ67" s="55">
        <f t="shared" si="587"/>
        <v>-2207096.62</v>
      </c>
      <c r="DA67" s="55">
        <f t="shared" si="587"/>
        <v>-7258667.7699999996</v>
      </c>
      <c r="DB67" s="55">
        <f t="shared" si="587"/>
        <v>-657255.04</v>
      </c>
      <c r="DC67" s="55">
        <f t="shared" si="587"/>
        <v>-145954.57999999999</v>
      </c>
      <c r="DD67" s="55">
        <f t="shared" si="587"/>
        <v>-238863.39</v>
      </c>
      <c r="DE67" s="55">
        <f t="shared" si="587"/>
        <v>750356.54</v>
      </c>
      <c r="DF67" s="55">
        <f t="shared" ref="DF67:DV67" si="588">SUM(DF61:DF66)</f>
        <v>2720956.06</v>
      </c>
      <c r="DG67" s="55">
        <f t="shared" si="588"/>
        <v>4580838.93</v>
      </c>
      <c r="DH67" s="55">
        <f t="shared" si="588"/>
        <v>5841142.79</v>
      </c>
      <c r="DI67" s="55">
        <f t="shared" si="588"/>
        <v>4949698.7</v>
      </c>
      <c r="DJ67" s="55">
        <f t="shared" si="588"/>
        <v>5194354.13</v>
      </c>
      <c r="DK67" s="55">
        <f t="shared" si="588"/>
        <v>2438086.9300000002</v>
      </c>
      <c r="DL67" s="49">
        <f>SUM(DL61:DL66)</f>
        <v>-19190805.57</v>
      </c>
      <c r="DM67" s="49">
        <f t="shared" si="588"/>
        <v>-4934137.0999999996</v>
      </c>
      <c r="DN67" s="49">
        <f t="shared" si="588"/>
        <v>-5684755.7699999996</v>
      </c>
      <c r="DO67" s="49">
        <f t="shared" si="588"/>
        <v>-5014420.17</v>
      </c>
      <c r="DP67" s="49">
        <f t="shared" si="588"/>
        <v>-2651677.85</v>
      </c>
      <c r="DQ67" s="49">
        <f t="shared" si="588"/>
        <v>-2160281</v>
      </c>
      <c r="DR67" s="49">
        <f t="shared" si="588"/>
        <v>1434738.82</v>
      </c>
      <c r="DS67" s="49">
        <f t="shared" si="588"/>
        <v>4119131.85</v>
      </c>
      <c r="DT67" s="49">
        <f t="shared" si="588"/>
        <v>5951847.5899999999</v>
      </c>
      <c r="DU67" s="49">
        <f t="shared" si="588"/>
        <v>4977563.2300000004</v>
      </c>
      <c r="DV67" s="49">
        <f t="shared" si="588"/>
        <v>322449.06</v>
      </c>
      <c r="DW67" s="49">
        <f>SUM(DW61:DW66)</f>
        <v>1858758.19</v>
      </c>
      <c r="DX67" s="49">
        <f>SUM(DX61:DX66)</f>
        <v>-5893317.5700000003</v>
      </c>
      <c r="DY67" s="49">
        <f>SUM(DY61:DY66)</f>
        <v>-6677241.1299999999</v>
      </c>
      <c r="DZ67" s="49">
        <f>SUM(DZ61:DZ66)</f>
        <v>-8040278.6200000001</v>
      </c>
      <c r="EA67" s="49">
        <f>SUM(EA61:EA66)</f>
        <v>-5212949.42</v>
      </c>
      <c r="EB67" s="49">
        <f t="shared" ref="EB67:GO67" si="589">SUM(EB61:EB66)</f>
        <v>-6593120.3700000001</v>
      </c>
      <c r="EC67" s="49">
        <f t="shared" si="589"/>
        <v>361312</v>
      </c>
      <c r="ED67" s="49">
        <f t="shared" si="589"/>
        <v>2554524.3199999998</v>
      </c>
      <c r="EE67" s="49">
        <f t="shared" si="589"/>
        <v>4097154.72</v>
      </c>
      <c r="EF67" s="49">
        <f t="shared" si="589"/>
        <v>5538810.2599999998</v>
      </c>
      <c r="EG67" s="49">
        <f t="shared" si="589"/>
        <v>6022404.2300000004</v>
      </c>
      <c r="EH67" s="49">
        <f t="shared" si="589"/>
        <v>5275463.45</v>
      </c>
      <c r="EI67" s="49">
        <f t="shared" si="589"/>
        <v>1199406.49</v>
      </c>
      <c r="EJ67" s="49">
        <f t="shared" si="589"/>
        <v>-2732098.13</v>
      </c>
      <c r="EK67" s="49">
        <f t="shared" si="589"/>
        <v>-6545933.2699999996</v>
      </c>
      <c r="EL67" s="49">
        <f t="shared" si="589"/>
        <v>-9491901.0600000005</v>
      </c>
      <c r="EM67" s="49">
        <f t="shared" si="589"/>
        <v>-4498891.63</v>
      </c>
      <c r="EN67" s="49">
        <f t="shared" si="589"/>
        <v>-1674374.79</v>
      </c>
      <c r="EO67" s="49">
        <f t="shared" si="589"/>
        <v>87333.71</v>
      </c>
      <c r="EP67" s="49">
        <f t="shared" si="589"/>
        <v>3948567.3</v>
      </c>
      <c r="EQ67" s="49">
        <f t="shared" si="589"/>
        <v>5798766.2000000002</v>
      </c>
      <c r="ER67" s="49">
        <f t="shared" si="589"/>
        <v>6699086.7599999998</v>
      </c>
      <c r="ES67" s="49">
        <f t="shared" si="589"/>
        <v>7021568.0999999996</v>
      </c>
      <c r="ET67" s="49">
        <f t="shared" si="589"/>
        <v>5292946.0199999996</v>
      </c>
      <c r="EU67" s="49">
        <f t="shared" si="589"/>
        <v>493839.75</v>
      </c>
      <c r="EV67" s="49">
        <f t="shared" si="589"/>
        <v>-3109399.26</v>
      </c>
      <c r="EW67" s="49">
        <f t="shared" si="589"/>
        <v>-9513692.6999999993</v>
      </c>
      <c r="EX67" s="49">
        <f t="shared" si="589"/>
        <v>-7071146.2400000002</v>
      </c>
      <c r="EY67" s="49">
        <f t="shared" si="589"/>
        <v>-7644277.75</v>
      </c>
      <c r="EZ67" s="49">
        <f t="shared" si="589"/>
        <v>-2462151.2599999998</v>
      </c>
      <c r="FA67" s="49">
        <f t="shared" si="589"/>
        <v>1095413.82</v>
      </c>
      <c r="FB67" s="49">
        <f t="shared" si="589"/>
        <v>3059293.1</v>
      </c>
      <c r="FC67" s="49">
        <f t="shared" si="589"/>
        <v>5547547.6799999997</v>
      </c>
      <c r="FD67" s="49">
        <f t="shared" si="589"/>
        <v>6368724.5300000003</v>
      </c>
      <c r="FE67" s="49">
        <f t="shared" si="589"/>
        <v>6451099.2199999997</v>
      </c>
      <c r="FF67" s="49">
        <f t="shared" si="589"/>
        <v>5833445.29</v>
      </c>
      <c r="FG67" s="49">
        <f t="shared" si="589"/>
        <v>3550651.71</v>
      </c>
      <c r="FH67" s="49">
        <f t="shared" si="589"/>
        <v>-3662750.7</v>
      </c>
      <c r="FI67" s="49">
        <f t="shared" si="589"/>
        <v>-4393688.88</v>
      </c>
      <c r="FJ67" s="49">
        <f t="shared" si="589"/>
        <v>-3256971.62</v>
      </c>
      <c r="FK67" s="49">
        <f t="shared" si="589"/>
        <v>-1012444.71</v>
      </c>
      <c r="FL67" s="49">
        <f t="shared" si="589"/>
        <v>205246.81</v>
      </c>
      <c r="FM67" s="49">
        <f t="shared" si="589"/>
        <v>705544.42</v>
      </c>
      <c r="FN67" s="49">
        <f t="shared" si="589"/>
        <v>4135654.06</v>
      </c>
      <c r="FO67" s="49">
        <f t="shared" si="589"/>
        <v>5727829.9400000004</v>
      </c>
      <c r="FP67" s="49">
        <f t="shared" si="589"/>
        <v>5158220.7699999996</v>
      </c>
      <c r="FQ67" s="49">
        <f t="shared" si="589"/>
        <v>4987206.01</v>
      </c>
      <c r="FR67" s="49">
        <f t="shared" si="589"/>
        <v>7864538.7599999998</v>
      </c>
      <c r="FS67" s="49">
        <f t="shared" si="589"/>
        <v>3409852.18</v>
      </c>
      <c r="FT67" s="49">
        <f t="shared" si="589"/>
        <v>-11440416.699999999</v>
      </c>
      <c r="FU67" s="49">
        <f t="shared" si="589"/>
        <v>-5759605.0800000001</v>
      </c>
      <c r="FV67" s="49">
        <f t="shared" si="589"/>
        <v>-5795417.4800000004</v>
      </c>
      <c r="FW67" s="49">
        <f t="shared" si="589"/>
        <v>-1696994.45</v>
      </c>
      <c r="FX67" s="49">
        <f t="shared" si="589"/>
        <v>-1217118.6200000001</v>
      </c>
      <c r="FY67" s="49">
        <f t="shared" si="589"/>
        <v>2381874.0499999998</v>
      </c>
      <c r="FZ67" s="49">
        <f t="shared" si="589"/>
        <v>4253276.51</v>
      </c>
      <c r="GA67" s="49">
        <f t="shared" si="589"/>
        <v>5258791.8499999996</v>
      </c>
      <c r="GB67" s="49">
        <f t="shared" si="589"/>
        <v>5839760.8399999999</v>
      </c>
      <c r="GC67" s="49">
        <f t="shared" si="589"/>
        <v>6483165.0300000003</v>
      </c>
      <c r="GD67" s="49">
        <f t="shared" si="589"/>
        <v>4897529.0599999996</v>
      </c>
      <c r="GE67" s="49">
        <f t="shared" si="589"/>
        <v>2287971.08</v>
      </c>
      <c r="GF67" s="49">
        <f t="shared" si="589"/>
        <v>-17405744.739999998</v>
      </c>
      <c r="GG67" s="49">
        <f t="shared" si="589"/>
        <v>-8725634.2899999991</v>
      </c>
      <c r="GH67" s="49">
        <f t="shared" si="589"/>
        <v>-10047652.630000001</v>
      </c>
      <c r="GI67" s="49">
        <f t="shared" si="589"/>
        <v>-6592788.04</v>
      </c>
      <c r="GJ67" s="49">
        <f t="shared" si="589"/>
        <v>-3983810.61</v>
      </c>
      <c r="GK67" s="49">
        <f t="shared" si="589"/>
        <v>-1045665.62</v>
      </c>
      <c r="GL67" s="49">
        <f t="shared" si="589"/>
        <v>2348176.15</v>
      </c>
      <c r="GM67" s="49">
        <f t="shared" si="589"/>
        <v>5375428.7000000002</v>
      </c>
      <c r="GN67" s="49">
        <f t="shared" si="589"/>
        <v>5918757.1600000001</v>
      </c>
      <c r="GO67" s="49">
        <f t="shared" si="589"/>
        <v>6138921.3499999996</v>
      </c>
      <c r="GP67" s="49">
        <f t="shared" ref="GP67:GT67" si="590">SUM(GP61:GP66)</f>
        <v>5222098.24</v>
      </c>
      <c r="GQ67" s="49">
        <f t="shared" si="590"/>
        <v>1037071.12</v>
      </c>
      <c r="GR67" s="49">
        <f t="shared" si="590"/>
        <v>-2541887.37</v>
      </c>
      <c r="GS67" s="49">
        <f t="shared" si="590"/>
        <v>-7794001.7000000002</v>
      </c>
      <c r="GT67" s="49">
        <f t="shared" si="590"/>
        <v>-4847001.6399999997</v>
      </c>
      <c r="GU67" s="49">
        <f t="shared" ref="GU67:GY67" si="591">SUM(GU61:GU66)</f>
        <v>-6000471.3099999996</v>
      </c>
      <c r="GV67" s="49">
        <f t="shared" si="591"/>
        <v>-3469738.89</v>
      </c>
      <c r="GW67" s="49">
        <f t="shared" si="591"/>
        <v>-245133.4</v>
      </c>
      <c r="GX67" s="49">
        <f t="shared" si="591"/>
        <v>4762769.99</v>
      </c>
      <c r="GY67" s="49">
        <f t="shared" si="591"/>
        <v>5013400.9800000004</v>
      </c>
      <c r="GZ67" s="49">
        <f t="shared" ref="GZ67:HA67" si="592">SUM(GZ61:GZ66)</f>
        <v>6554480.5899999999</v>
      </c>
      <c r="HA67" s="49">
        <f t="shared" si="592"/>
        <v>6013117.9699999997</v>
      </c>
      <c r="HB67" s="49">
        <f t="shared" ref="HB67:HM67" si="593">SUM(HB61:HB66)</f>
        <v>5368290.54</v>
      </c>
      <c r="HC67" s="49">
        <f t="shared" si="593"/>
        <v>1473970.8</v>
      </c>
      <c r="HD67" s="49">
        <f t="shared" si="593"/>
        <v>-1527119.32</v>
      </c>
      <c r="HE67" s="49">
        <f t="shared" si="593"/>
        <v>-7064020.5</v>
      </c>
      <c r="HF67" s="49">
        <f t="shared" si="593"/>
        <v>-5127508.5999999996</v>
      </c>
      <c r="HG67" s="49">
        <f t="shared" si="593"/>
        <v>-9608350.4900000002</v>
      </c>
      <c r="HH67" s="49">
        <f t="shared" si="593"/>
        <v>-2757034.78</v>
      </c>
      <c r="HI67" s="49">
        <f t="shared" si="593"/>
        <v>522632.31</v>
      </c>
      <c r="HJ67" s="49">
        <f t="shared" si="593"/>
        <v>4019724.35</v>
      </c>
      <c r="HK67" s="49">
        <f t="shared" si="593"/>
        <v>5475169.0599999996</v>
      </c>
      <c r="HL67" s="49">
        <f t="shared" si="593"/>
        <v>5964184.0999999996</v>
      </c>
      <c r="HM67" s="49">
        <f t="shared" si="593"/>
        <v>6227760.4199999999</v>
      </c>
      <c r="HN67" s="469"/>
      <c r="HO67" s="50"/>
      <c r="HP67" s="50"/>
      <c r="HQ67" s="50"/>
      <c r="HR67" s="50"/>
      <c r="HS67" s="50"/>
      <c r="HT67" s="50"/>
      <c r="HU67" s="50"/>
      <c r="HV67" s="50"/>
      <c r="HW67" s="50"/>
      <c r="HX67" s="50"/>
      <c r="HY67" s="50"/>
      <c r="HZ67" s="50"/>
      <c r="IA67" s="470"/>
    </row>
    <row r="68" spans="1:235" x14ac:dyDescent="0.2">
      <c r="B68" s="1" t="s">
        <v>177</v>
      </c>
      <c r="D68" s="15">
        <f t="shared" ref="D68:AB68" si="594">+D60+D67</f>
        <v>6582659.4399999995</v>
      </c>
      <c r="E68" s="15">
        <f t="shared" si="594"/>
        <v>5149738.0699999994</v>
      </c>
      <c r="F68" s="15">
        <f t="shared" si="594"/>
        <v>9736881.959999999</v>
      </c>
      <c r="G68" s="15">
        <f t="shared" si="594"/>
        <v>9465493.7632345539</v>
      </c>
      <c r="H68" s="15">
        <f t="shared" si="594"/>
        <v>8173201.3623101432</v>
      </c>
      <c r="I68" s="15">
        <f t="shared" si="594"/>
        <v>524523.13488577679</v>
      </c>
      <c r="J68" s="15">
        <f t="shared" si="594"/>
        <v>-5891876.8579950389</v>
      </c>
      <c r="K68" s="15">
        <f t="shared" si="594"/>
        <v>-10979374.385499457</v>
      </c>
      <c r="L68" s="15">
        <f t="shared" si="594"/>
        <v>-16753543.956540484</v>
      </c>
      <c r="M68" s="15">
        <f t="shared" si="594"/>
        <v>-18109970.581540793</v>
      </c>
      <c r="N68" s="15">
        <f t="shared" si="594"/>
        <v>-16625041.866006892</v>
      </c>
      <c r="O68" s="15">
        <f t="shared" si="594"/>
        <v>-11933883.351935625</v>
      </c>
      <c r="P68" s="15">
        <f t="shared" si="594"/>
        <v>-5815922.6733974554</v>
      </c>
      <c r="Q68" s="15">
        <f t="shared" si="594"/>
        <v>-761260.1906499695</v>
      </c>
      <c r="R68" s="15">
        <f t="shared" si="594"/>
        <v>3474860.9508792399</v>
      </c>
      <c r="S68" s="15">
        <f t="shared" si="594"/>
        <v>4513502.4935637945</v>
      </c>
      <c r="T68" s="15">
        <f t="shared" si="594"/>
        <v>2972009.2236295706</v>
      </c>
      <c r="U68" s="15">
        <f t="shared" si="594"/>
        <v>-595559.25059998361</v>
      </c>
      <c r="V68" s="15">
        <f t="shared" si="594"/>
        <v>1285637.8581539607</v>
      </c>
      <c r="W68" s="15">
        <f t="shared" si="594"/>
        <v>-2473429.0736782374</v>
      </c>
      <c r="X68" s="15">
        <f t="shared" si="594"/>
        <v>-3511047.8364993492</v>
      </c>
      <c r="Y68" s="15">
        <f t="shared" si="594"/>
        <v>-4104772.3621137384</v>
      </c>
      <c r="Z68" s="15">
        <f t="shared" si="594"/>
        <v>-2009785.0247435833</v>
      </c>
      <c r="AA68" s="15">
        <f t="shared" si="594"/>
        <v>2741768.1679445463</v>
      </c>
      <c r="AB68" s="15">
        <f t="shared" si="594"/>
        <v>7865588.6069445461</v>
      </c>
      <c r="AC68" s="15">
        <f>+AC60+AC67</f>
        <v>12194523.546944547</v>
      </c>
      <c r="AD68" s="15">
        <f>+AD60+AD67</f>
        <v>16933402.656944547</v>
      </c>
      <c r="AE68" s="15">
        <f t="shared" ref="AE68:AP68" si="595">+AE60+AE67</f>
        <v>13097949.356944546</v>
      </c>
      <c r="AF68" s="15">
        <f t="shared" si="595"/>
        <v>8583069.6869445462</v>
      </c>
      <c r="AG68" s="15">
        <f t="shared" si="595"/>
        <v>4214314.8869445464</v>
      </c>
      <c r="AH68" s="15">
        <f t="shared" si="595"/>
        <v>-1264872.9630554533</v>
      </c>
      <c r="AI68" s="15">
        <f t="shared" si="595"/>
        <v>-4362046.3830554532</v>
      </c>
      <c r="AJ68" s="15">
        <f t="shared" si="595"/>
        <v>-5712635.0630554538</v>
      </c>
      <c r="AK68" s="15">
        <f t="shared" si="595"/>
        <v>-3875780.5730554536</v>
      </c>
      <c r="AL68" s="15">
        <f t="shared" si="595"/>
        <v>-522518.99305545352</v>
      </c>
      <c r="AM68" s="15">
        <f t="shared" si="595"/>
        <v>3766785.0469445465</v>
      </c>
      <c r="AN68" s="15">
        <f t="shared" si="595"/>
        <v>8723362.9969445467</v>
      </c>
      <c r="AO68" s="15">
        <f t="shared" si="595"/>
        <v>13464257.476944547</v>
      </c>
      <c r="AP68" s="15">
        <f t="shared" si="595"/>
        <v>17594509.646944545</v>
      </c>
      <c r="AQ68" s="15">
        <f>+AQ60+AQ67</f>
        <v>14864994.622064564</v>
      </c>
      <c r="AR68" s="15">
        <f>+AR60+AR67</f>
        <v>13536491.302064564</v>
      </c>
      <c r="AS68" s="15">
        <f>+AS60+AS67</f>
        <v>10162336.362064563</v>
      </c>
      <c r="AT68" s="15">
        <f t="shared" ref="AT68:DE68" si="596">+AT60+AT67</f>
        <v>5251216.1120645627</v>
      </c>
      <c r="AU68" s="15">
        <f t="shared" si="596"/>
        <v>2501977.0820645625</v>
      </c>
      <c r="AV68" s="15">
        <f t="shared" si="596"/>
        <v>3854350.3320645625</v>
      </c>
      <c r="AW68" s="15">
        <f t="shared" si="596"/>
        <v>4666461.4120645626</v>
      </c>
      <c r="AX68" s="15">
        <f t="shared" si="596"/>
        <v>8141879.1720645633</v>
      </c>
      <c r="AY68" s="15">
        <f t="shared" si="596"/>
        <v>6143930.2720645629</v>
      </c>
      <c r="AZ68" s="15">
        <f t="shared" si="596"/>
        <v>10500617.862064563</v>
      </c>
      <c r="BA68" s="15">
        <f t="shared" si="596"/>
        <v>14644081.872064563</v>
      </c>
      <c r="BB68" s="15">
        <f t="shared" si="596"/>
        <v>18029288.402064562</v>
      </c>
      <c r="BC68" s="15">
        <f t="shared" si="596"/>
        <v>11540972.062064562</v>
      </c>
      <c r="BD68" s="15">
        <f t="shared" si="596"/>
        <v>9477201.4020645618</v>
      </c>
      <c r="BE68" s="15">
        <f t="shared" si="596"/>
        <v>5769416.272064562</v>
      </c>
      <c r="BF68" s="15">
        <f t="shared" si="596"/>
        <v>3415611.2520645619</v>
      </c>
      <c r="BG68" s="15">
        <f t="shared" si="596"/>
        <v>657937.75206456194</v>
      </c>
      <c r="BH68" s="15">
        <f t="shared" si="596"/>
        <v>-626156.37793543818</v>
      </c>
      <c r="BI68" s="15">
        <f t="shared" si="596"/>
        <v>695436.4620645619</v>
      </c>
      <c r="BJ68" s="15">
        <f t="shared" si="596"/>
        <v>3994722.9220645619</v>
      </c>
      <c r="BK68" s="15">
        <f t="shared" si="596"/>
        <v>8667182.0120645612</v>
      </c>
      <c r="BL68" s="15">
        <f t="shared" si="596"/>
        <v>13554048.442064561</v>
      </c>
      <c r="BM68" s="15">
        <f t="shared" si="596"/>
        <v>18505601.30206456</v>
      </c>
      <c r="BN68" s="15">
        <f t="shared" si="596"/>
        <v>22814355.772064559</v>
      </c>
      <c r="BO68" s="15">
        <f t="shared" si="596"/>
        <v>11307013.272064559</v>
      </c>
      <c r="BP68" s="15">
        <f t="shared" si="596"/>
        <v>7704419.2820645589</v>
      </c>
      <c r="BQ68" s="15">
        <f t="shared" si="596"/>
        <v>1503462.2320645591</v>
      </c>
      <c r="BR68" s="15">
        <v>-6183149.46</v>
      </c>
      <c r="BS68" s="15">
        <f t="shared" si="596"/>
        <v>-5000919.9800000004</v>
      </c>
      <c r="BT68" s="15">
        <f t="shared" si="596"/>
        <v>-5614088.7800000003</v>
      </c>
      <c r="BU68" s="15">
        <f t="shared" si="596"/>
        <v>-7281013.5600000005</v>
      </c>
      <c r="BV68" s="15">
        <f t="shared" si="596"/>
        <v>-3392870.6300000004</v>
      </c>
      <c r="BW68" s="15">
        <f t="shared" si="596"/>
        <v>1711998.9499999997</v>
      </c>
      <c r="BX68" s="15">
        <f t="shared" si="596"/>
        <v>7915220.7400000002</v>
      </c>
      <c r="BY68" s="15">
        <f t="shared" si="596"/>
        <v>14019578.050000001</v>
      </c>
      <c r="BZ68" s="15">
        <f t="shared" si="596"/>
        <v>19143605.91</v>
      </c>
      <c r="CA68" s="15">
        <f t="shared" si="596"/>
        <v>13886149.810000001</v>
      </c>
      <c r="CB68" s="15">
        <f t="shared" si="596"/>
        <v>12186223.99</v>
      </c>
      <c r="CC68" s="15">
        <f t="shared" si="596"/>
        <v>7202820.2199999997</v>
      </c>
      <c r="CD68" s="15">
        <f t="shared" si="596"/>
        <v>829214.09999999963</v>
      </c>
      <c r="CE68" s="15">
        <f t="shared" si="596"/>
        <v>-2077507.9200000004</v>
      </c>
      <c r="CF68" s="15">
        <f t="shared" si="596"/>
        <v>-6182522.1600000001</v>
      </c>
      <c r="CG68" s="15">
        <f t="shared" si="596"/>
        <v>-6665349.9800000004</v>
      </c>
      <c r="CH68" s="15">
        <f t="shared" si="596"/>
        <v>-2817107.4400000004</v>
      </c>
      <c r="CI68" s="15">
        <f t="shared" si="596"/>
        <v>1628558.7699999996</v>
      </c>
      <c r="CJ68" s="15">
        <f t="shared" si="596"/>
        <v>7685713.8799999999</v>
      </c>
      <c r="CK68" s="15">
        <f t="shared" si="596"/>
        <v>13263418.949999999</v>
      </c>
      <c r="CL68" s="15">
        <f t="shared" si="596"/>
        <v>19750679.460000001</v>
      </c>
      <c r="CM68" s="15">
        <f t="shared" si="596"/>
        <v>14348846.869476592</v>
      </c>
      <c r="CN68" s="15">
        <f t="shared" si="596"/>
        <v>14803911.569476591</v>
      </c>
      <c r="CO68" s="15">
        <f t="shared" si="596"/>
        <v>7233570.8894765917</v>
      </c>
      <c r="CP68" s="15">
        <f t="shared" si="596"/>
        <v>1251613.6994765913</v>
      </c>
      <c r="CQ68" s="15">
        <f t="shared" si="596"/>
        <v>-1871992.6105234087</v>
      </c>
      <c r="CR68" s="15">
        <f t="shared" si="596"/>
        <v>-4970628.4705234086</v>
      </c>
      <c r="CS68" s="15">
        <f t="shared" si="596"/>
        <v>-3810468.0105234087</v>
      </c>
      <c r="CT68" s="15">
        <f t="shared" si="596"/>
        <v>370044.94947659131</v>
      </c>
      <c r="CU68" s="15">
        <f t="shared" si="596"/>
        <v>2976301.3594765915</v>
      </c>
      <c r="CV68" s="15">
        <f t="shared" si="596"/>
        <v>9177086.2694765925</v>
      </c>
      <c r="CW68" s="15">
        <f t="shared" si="596"/>
        <v>14606652.499476593</v>
      </c>
      <c r="CX68" s="15">
        <f t="shared" si="596"/>
        <v>19970773.469476592</v>
      </c>
      <c r="CY68" s="15">
        <f t="shared" si="596"/>
        <v>13233601.469476592</v>
      </c>
      <c r="CZ68" s="15">
        <f t="shared" si="596"/>
        <v>11026504.849476591</v>
      </c>
      <c r="DA68" s="15">
        <f t="shared" si="596"/>
        <v>3767837.0794765912</v>
      </c>
      <c r="DB68" s="15">
        <f t="shared" si="596"/>
        <v>3110582.0394765912</v>
      </c>
      <c r="DC68" s="15">
        <f t="shared" si="596"/>
        <v>2964627.4594765911</v>
      </c>
      <c r="DD68" s="15">
        <f t="shared" si="596"/>
        <v>2725764.069476591</v>
      </c>
      <c r="DE68" s="15">
        <f t="shared" si="596"/>
        <v>3476120.609476591</v>
      </c>
      <c r="DF68" s="15">
        <f t="shared" ref="DF68:DJ68" si="597">+DF60+DF67</f>
        <v>6197076.6694765911</v>
      </c>
      <c r="DG68" s="15">
        <f t="shared" si="597"/>
        <v>10777915.599476591</v>
      </c>
      <c r="DH68" s="15">
        <f t="shared" si="597"/>
        <v>16619058.38947659</v>
      </c>
      <c r="DI68" s="15">
        <f t="shared" si="597"/>
        <v>21568757.089476589</v>
      </c>
      <c r="DJ68" s="15">
        <f t="shared" si="597"/>
        <v>26763111.219476588</v>
      </c>
      <c r="DK68" s="15">
        <f>+DK60+DK67</f>
        <v>29201198.149476588</v>
      </c>
      <c r="DL68" s="15">
        <f t="shared" ref="DL68:DV68" si="598">+DL60+DL67</f>
        <v>10010392.579476587</v>
      </c>
      <c r="DM68" s="15">
        <f t="shared" si="598"/>
        <v>5076255.4794765878</v>
      </c>
      <c r="DN68" s="15">
        <f t="shared" si="598"/>
        <v>-608500.29052341171</v>
      </c>
      <c r="DO68" s="15">
        <f t="shared" si="598"/>
        <v>-5622920.4605234116</v>
      </c>
      <c r="DP68" s="15">
        <f t="shared" si="598"/>
        <v>-8274598.3105234113</v>
      </c>
      <c r="DQ68" s="15">
        <f t="shared" si="598"/>
        <v>-10434879.310523411</v>
      </c>
      <c r="DR68" s="15">
        <f t="shared" si="598"/>
        <v>-9000140.490523411</v>
      </c>
      <c r="DS68" s="15">
        <f t="shared" si="598"/>
        <v>-4881008.6405234113</v>
      </c>
      <c r="DT68" s="15">
        <f t="shared" si="598"/>
        <v>1070838.9494765885</v>
      </c>
      <c r="DU68" s="15">
        <f t="shared" si="598"/>
        <v>6048402.179476589</v>
      </c>
      <c r="DV68" s="15">
        <f t="shared" si="598"/>
        <v>6370851.2394765886</v>
      </c>
      <c r="DW68" s="15">
        <f>+DW60+DW67</f>
        <v>8229609.429476589</v>
      </c>
      <c r="DX68" s="15">
        <f>+DX60+DX67</f>
        <v>2336291.8594765887</v>
      </c>
      <c r="DY68" s="15">
        <f>+DY60+DY67</f>
        <v>-4340949.2705234112</v>
      </c>
      <c r="DZ68" s="15">
        <f>+DZ60+DZ67</f>
        <v>-12381227.890523411</v>
      </c>
      <c r="EA68" s="15">
        <f>+EA60+EA67</f>
        <v>-17594177.310523413</v>
      </c>
      <c r="EB68" s="15">
        <f t="shared" ref="EB68:GO68" si="599">+EB60+EB67</f>
        <v>-24187297.680523414</v>
      </c>
      <c r="EC68" s="15">
        <f t="shared" si="599"/>
        <v>-23825985.680523414</v>
      </c>
      <c r="ED68" s="15">
        <f t="shared" si="599"/>
        <v>-21271461.360523414</v>
      </c>
      <c r="EE68" s="15">
        <f t="shared" si="599"/>
        <v>-17174306.640523415</v>
      </c>
      <c r="EF68" s="15">
        <f t="shared" si="599"/>
        <v>-11635496.380523415</v>
      </c>
      <c r="EG68" s="15">
        <f t="shared" si="599"/>
        <v>-5613092.1505234148</v>
      </c>
      <c r="EH68" s="15">
        <f t="shared" si="599"/>
        <v>-337628.70052341465</v>
      </c>
      <c r="EI68" s="15">
        <f t="shared" si="599"/>
        <v>861777.78947658534</v>
      </c>
      <c r="EJ68" s="15">
        <f t="shared" si="599"/>
        <v>-1870320.3405234145</v>
      </c>
      <c r="EK68" s="15">
        <f t="shared" si="599"/>
        <v>-8416253.6105234139</v>
      </c>
      <c r="EL68" s="15">
        <f t="shared" si="599"/>
        <v>-17908154.670523413</v>
      </c>
      <c r="EM68" s="15">
        <f t="shared" si="599"/>
        <v>-22407046.300523411</v>
      </c>
      <c r="EN68" s="15">
        <f t="shared" si="599"/>
        <v>-24081421.090523411</v>
      </c>
      <c r="EO68" s="15">
        <f t="shared" si="599"/>
        <v>-23994087.38052341</v>
      </c>
      <c r="EP68" s="15">
        <f t="shared" si="599"/>
        <v>-20045520.080523409</v>
      </c>
      <c r="EQ68" s="15">
        <f t="shared" si="599"/>
        <v>-14246753.88052341</v>
      </c>
      <c r="ER68" s="15">
        <f t="shared" si="599"/>
        <v>-7547667.1205234099</v>
      </c>
      <c r="ES68" s="15">
        <f t="shared" si="599"/>
        <v>-526099.02052341029</v>
      </c>
      <c r="ET68" s="15">
        <f t="shared" si="599"/>
        <v>4766846.9994765893</v>
      </c>
      <c r="EU68" s="15">
        <f t="shared" si="599"/>
        <v>5260686.7494765893</v>
      </c>
      <c r="EV68" s="15">
        <f t="shared" si="599"/>
        <v>2151287.4894765895</v>
      </c>
      <c r="EW68" s="15">
        <f t="shared" si="599"/>
        <v>-7362405.2105234098</v>
      </c>
      <c r="EX68" s="15">
        <f t="shared" si="599"/>
        <v>-14433551.45052341</v>
      </c>
      <c r="EY68" s="15">
        <f t="shared" si="599"/>
        <v>-22077829.20052341</v>
      </c>
      <c r="EZ68" s="15">
        <f t="shared" si="599"/>
        <v>-24539980.460523412</v>
      </c>
      <c r="FA68" s="15">
        <f t="shared" si="599"/>
        <v>-23444566.640523411</v>
      </c>
      <c r="FB68" s="15">
        <f t="shared" si="599"/>
        <v>-20385273.54052341</v>
      </c>
      <c r="FC68" s="15">
        <f t="shared" si="599"/>
        <v>-14837725.86052341</v>
      </c>
      <c r="FD68" s="15">
        <f t="shared" si="599"/>
        <v>-8469001.3305234089</v>
      </c>
      <c r="FE68" s="15">
        <f t="shared" si="599"/>
        <v>-2017902.1105234092</v>
      </c>
      <c r="FF68" s="15">
        <f t="shared" si="599"/>
        <v>3815543.1794765908</v>
      </c>
      <c r="FG68" s="15">
        <f t="shared" si="599"/>
        <v>7366194.8894765908</v>
      </c>
      <c r="FH68" s="15">
        <f t="shared" si="599"/>
        <v>3703444.1894765906</v>
      </c>
      <c r="FI68" s="15">
        <f t="shared" si="599"/>
        <v>-690244.69052340928</v>
      </c>
      <c r="FJ68" s="15">
        <f t="shared" si="599"/>
        <v>-3947216.3105234094</v>
      </c>
      <c r="FK68" s="15">
        <f t="shared" si="599"/>
        <v>-4959661.0205234094</v>
      </c>
      <c r="FL68" s="15">
        <f t="shared" si="599"/>
        <v>-4754414.2105234098</v>
      </c>
      <c r="FM68" s="15">
        <f t="shared" si="599"/>
        <v>-4048869.7905234098</v>
      </c>
      <c r="FN68" s="15">
        <f t="shared" si="599"/>
        <v>86784.269476590212</v>
      </c>
      <c r="FO68" s="15">
        <f t="shared" si="599"/>
        <v>5814614.2094765902</v>
      </c>
      <c r="FP68" s="15">
        <f t="shared" si="599"/>
        <v>10972834.97947659</v>
      </c>
      <c r="FQ68" s="15">
        <f t="shared" si="599"/>
        <v>15960040.989476589</v>
      </c>
      <c r="FR68" s="15">
        <f t="shared" si="599"/>
        <v>23824579.749476589</v>
      </c>
      <c r="FS68" s="15">
        <f t="shared" si="599"/>
        <v>27234431.929476589</v>
      </c>
      <c r="FT68" s="15">
        <f t="shared" si="599"/>
        <v>15794015.22947659</v>
      </c>
      <c r="FU68" s="15">
        <f t="shared" si="599"/>
        <v>10034410.14947659</v>
      </c>
      <c r="FV68" s="15">
        <f t="shared" si="599"/>
        <v>4238992.6694765892</v>
      </c>
      <c r="FW68" s="15">
        <f t="shared" si="599"/>
        <v>2541998.219476589</v>
      </c>
      <c r="FX68" s="15">
        <f t="shared" si="599"/>
        <v>1324879.5994765889</v>
      </c>
      <c r="FY68" s="15">
        <f t="shared" si="599"/>
        <v>3706753.6494765887</v>
      </c>
      <c r="FZ68" s="15">
        <f t="shared" si="599"/>
        <v>7960030.1594765885</v>
      </c>
      <c r="GA68" s="15">
        <f t="shared" si="599"/>
        <v>13218822.009476587</v>
      </c>
      <c r="GB68" s="15">
        <f t="shared" si="599"/>
        <v>19058582.849476587</v>
      </c>
      <c r="GC68" s="15">
        <f t="shared" si="599"/>
        <v>25541747.879476588</v>
      </c>
      <c r="GD68" s="15">
        <f t="shared" si="599"/>
        <v>30439276.939476587</v>
      </c>
      <c r="GE68" s="15">
        <f t="shared" si="599"/>
        <v>32727248.019476585</v>
      </c>
      <c r="GF68" s="15">
        <f t="shared" si="599"/>
        <v>15321503.279476587</v>
      </c>
      <c r="GG68" s="15">
        <f t="shared" si="599"/>
        <v>6595868.9894765876</v>
      </c>
      <c r="GH68" s="15">
        <f t="shared" si="599"/>
        <v>-3451783.6405234132</v>
      </c>
      <c r="GI68" s="15">
        <f t="shared" si="599"/>
        <v>-10044571.680523414</v>
      </c>
      <c r="GJ68" s="15">
        <f t="shared" si="599"/>
        <v>-14028382.290523414</v>
      </c>
      <c r="GK68" s="15">
        <f t="shared" si="599"/>
        <v>-15074047.910523413</v>
      </c>
      <c r="GL68" s="15">
        <f t="shared" si="599"/>
        <v>-12725871.760523412</v>
      </c>
      <c r="GM68" s="15">
        <f t="shared" si="599"/>
        <v>-7350443.0605234122</v>
      </c>
      <c r="GN68" s="15">
        <f t="shared" si="599"/>
        <v>-1431685.900523412</v>
      </c>
      <c r="GO68" s="15">
        <f t="shared" si="599"/>
        <v>4707235.4494765876</v>
      </c>
      <c r="GP68" s="15">
        <f t="shared" ref="GP68:GT68" si="600">+GP60+GP67</f>
        <v>9929333.6894765869</v>
      </c>
      <c r="GQ68" s="15">
        <f t="shared" si="600"/>
        <v>10966404.809476586</v>
      </c>
      <c r="GR68" s="15">
        <f t="shared" si="600"/>
        <v>8424517.4394765869</v>
      </c>
      <c r="GS68" s="15">
        <f t="shared" si="600"/>
        <v>630515.73947658669</v>
      </c>
      <c r="GT68" s="15">
        <f t="shared" si="600"/>
        <v>-4216485.900523413</v>
      </c>
      <c r="GU68" s="15">
        <f t="shared" ref="GU68:GY68" si="601">+GU60+GU67</f>
        <v>-10216957.210523412</v>
      </c>
      <c r="GV68" s="15">
        <f t="shared" si="601"/>
        <v>-13686696.100523412</v>
      </c>
      <c r="GW68" s="15">
        <f t="shared" si="601"/>
        <v>-13931829.500523413</v>
      </c>
      <c r="GX68" s="15">
        <f t="shared" si="601"/>
        <v>-9169059.5105234124</v>
      </c>
      <c r="GY68" s="15">
        <f t="shared" si="601"/>
        <v>-4155658.5305234119</v>
      </c>
      <c r="GZ68" s="15">
        <f t="shared" ref="GZ68:HA68" si="602">+GZ60+GZ67</f>
        <v>2398822.0594765879</v>
      </c>
      <c r="HA68" s="15">
        <f t="shared" si="602"/>
        <v>8411940.0294765867</v>
      </c>
      <c r="HB68" s="15">
        <f t="shared" ref="HB68:HM68" si="603">+HB60+HB67</f>
        <v>13780230.569476586</v>
      </c>
      <c r="HC68" s="15">
        <f t="shared" si="603"/>
        <v>15254201.369476587</v>
      </c>
      <c r="HD68" s="15">
        <f t="shared" si="603"/>
        <v>13727082.049476586</v>
      </c>
      <c r="HE68" s="15">
        <f t="shared" si="603"/>
        <v>6663061.5494765863</v>
      </c>
      <c r="HF68" s="15">
        <f t="shared" si="603"/>
        <v>1535552.9494765867</v>
      </c>
      <c r="HG68" s="15">
        <f t="shared" si="603"/>
        <v>-8072797.5405234136</v>
      </c>
      <c r="HH68" s="15">
        <f t="shared" si="603"/>
        <v>-10829832.320523413</v>
      </c>
      <c r="HI68" s="15">
        <f t="shared" si="603"/>
        <v>-10307200.010523412</v>
      </c>
      <c r="HJ68" s="15">
        <f t="shared" si="603"/>
        <v>-6287475.6605234127</v>
      </c>
      <c r="HK68" s="15">
        <f t="shared" si="603"/>
        <v>-812306.60052341316</v>
      </c>
      <c r="HL68" s="15">
        <f t="shared" si="603"/>
        <v>5151877.4994765865</v>
      </c>
      <c r="HM68" s="15">
        <f t="shared" si="603"/>
        <v>11379637.919476587</v>
      </c>
      <c r="HN68" s="459"/>
      <c r="HO68" s="19"/>
      <c r="HP68" s="19"/>
      <c r="HQ68" s="19"/>
      <c r="HR68" s="19"/>
      <c r="HS68" s="19"/>
      <c r="HT68" s="19"/>
      <c r="HU68" s="19"/>
      <c r="HV68" s="19"/>
      <c r="HW68" s="19"/>
      <c r="HX68" s="19"/>
      <c r="HY68" s="19"/>
      <c r="HZ68" s="19"/>
      <c r="IA68" s="460"/>
    </row>
    <row r="69" spans="1:235" x14ac:dyDescent="0.2">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c r="DI69" s="16"/>
      <c r="DJ69" s="16"/>
      <c r="DK69" s="16"/>
      <c r="DL69" s="18"/>
      <c r="DM69" s="18"/>
      <c r="DN69" s="18"/>
      <c r="DO69" s="18"/>
      <c r="DP69" s="18"/>
      <c r="DQ69" s="18"/>
      <c r="DR69" s="18"/>
      <c r="DS69" s="18"/>
      <c r="DT69" s="18"/>
      <c r="DU69" s="18"/>
      <c r="DV69" s="18"/>
      <c r="DW69" s="18"/>
      <c r="DX69" s="18"/>
      <c r="DY69" s="18"/>
      <c r="DZ69" s="18"/>
      <c r="EA69" s="18"/>
      <c r="EB69" s="18"/>
      <c r="EC69" s="18"/>
      <c r="ED69" s="18"/>
      <c r="EE69" s="18"/>
      <c r="EF69" s="18"/>
      <c r="EG69" s="18"/>
      <c r="EH69" s="18"/>
      <c r="EI69" s="18"/>
      <c r="EJ69" s="18"/>
      <c r="EK69" s="18"/>
      <c r="EL69" s="18"/>
      <c r="EM69" s="18"/>
      <c r="EN69" s="18"/>
      <c r="EO69" s="18"/>
      <c r="EP69" s="18"/>
      <c r="EQ69" s="18"/>
      <c r="ER69" s="18"/>
      <c r="ES69" s="18"/>
      <c r="ET69" s="18"/>
      <c r="EU69" s="18"/>
      <c r="EV69" s="18"/>
      <c r="EW69" s="18"/>
      <c r="EX69" s="18"/>
      <c r="EY69" s="18"/>
      <c r="EZ69" s="18"/>
      <c r="FA69" s="18"/>
      <c r="FB69" s="18"/>
      <c r="FC69" s="18"/>
      <c r="FD69" s="18"/>
      <c r="FE69" s="18"/>
      <c r="FF69" s="18"/>
      <c r="FG69" s="18"/>
      <c r="FH69" s="18"/>
      <c r="FI69" s="18"/>
      <c r="FJ69" s="18"/>
      <c r="FK69" s="18"/>
      <c r="FL69" s="18"/>
      <c r="FM69" s="18"/>
      <c r="FN69" s="18"/>
      <c r="FO69" s="18"/>
      <c r="FP69" s="18"/>
      <c r="FQ69" s="18"/>
      <c r="FR69" s="18"/>
      <c r="FS69" s="18"/>
      <c r="FT69" s="18"/>
      <c r="FU69" s="18"/>
      <c r="FV69" s="18"/>
      <c r="FW69" s="18"/>
      <c r="FX69" s="18"/>
      <c r="FY69" s="18"/>
      <c r="FZ69" s="18"/>
      <c r="GA69" s="18"/>
      <c r="GB69" s="18"/>
      <c r="GC69" s="18"/>
      <c r="GD69" s="18"/>
      <c r="GE69" s="18"/>
      <c r="GF69" s="18"/>
      <c r="GG69" s="18"/>
      <c r="GH69" s="18"/>
      <c r="GI69" s="18"/>
      <c r="GJ69" s="18"/>
      <c r="GK69" s="18"/>
      <c r="GL69" s="18"/>
      <c r="GM69" s="18"/>
      <c r="GN69" s="18"/>
      <c r="GO69" s="18"/>
      <c r="GP69" s="18"/>
      <c r="GQ69" s="18"/>
      <c r="GR69" s="18"/>
      <c r="GS69" s="18"/>
      <c r="GT69" s="18"/>
      <c r="GU69" s="18"/>
      <c r="GV69" s="18"/>
      <c r="GW69" s="18"/>
      <c r="GX69" s="18"/>
      <c r="GY69" s="18"/>
      <c r="GZ69" s="18"/>
      <c r="HA69" s="18"/>
      <c r="HB69" s="18"/>
      <c r="HC69" s="18"/>
      <c r="HD69" s="18"/>
      <c r="HE69" s="18"/>
      <c r="HF69" s="18"/>
      <c r="HG69" s="18"/>
      <c r="HH69" s="18"/>
      <c r="HI69" s="18"/>
      <c r="HJ69" s="18"/>
      <c r="HK69" s="18"/>
      <c r="HL69" s="18"/>
      <c r="HM69" s="18"/>
      <c r="HN69" s="459"/>
      <c r="HO69" s="19"/>
      <c r="HP69" s="19"/>
      <c r="HQ69" s="19"/>
      <c r="HR69" s="19"/>
      <c r="HS69" s="19"/>
      <c r="HT69" s="19"/>
      <c r="HU69" s="19"/>
      <c r="HV69" s="19"/>
      <c r="HW69" s="19"/>
      <c r="HX69" s="19"/>
      <c r="HY69" s="19"/>
      <c r="HZ69" s="19"/>
      <c r="IA69" s="460"/>
    </row>
    <row r="70" spans="1:235" x14ac:dyDescent="0.2">
      <c r="A70" s="7" t="s">
        <v>193</v>
      </c>
      <c r="C70" s="1">
        <v>19100022</v>
      </c>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8"/>
      <c r="DM70" s="18"/>
      <c r="DN70" s="18"/>
      <c r="DO70" s="18"/>
      <c r="DP70" s="18"/>
      <c r="DQ70" s="18"/>
      <c r="DR70" s="18"/>
      <c r="DS70" s="18"/>
      <c r="DT70" s="18"/>
      <c r="DU70" s="18"/>
      <c r="DV70" s="18"/>
      <c r="DW70" s="18"/>
      <c r="DX70" s="18"/>
      <c r="DY70" s="18"/>
      <c r="DZ70" s="18"/>
      <c r="EA70" s="18"/>
      <c r="EB70" s="18"/>
      <c r="EC70" s="18"/>
      <c r="ED70" s="18"/>
      <c r="EE70" s="18"/>
      <c r="EF70" s="18"/>
      <c r="EG70" s="18"/>
      <c r="EH70" s="18"/>
      <c r="EI70" s="18"/>
      <c r="EJ70" s="18"/>
      <c r="EK70" s="18"/>
      <c r="EL70" s="18"/>
      <c r="EM70" s="18"/>
      <c r="EN70" s="18"/>
      <c r="EO70" s="18"/>
      <c r="EP70" s="18"/>
      <c r="EQ70" s="18"/>
      <c r="ER70" s="18"/>
      <c r="ES70" s="18"/>
      <c r="ET70" s="18"/>
      <c r="EU70" s="18"/>
      <c r="EV70" s="18"/>
      <c r="EW70" s="18"/>
      <c r="EX70" s="18"/>
      <c r="EY70" s="18"/>
      <c r="EZ70" s="18"/>
      <c r="FA70" s="18"/>
      <c r="FB70" s="18"/>
      <c r="FC70" s="18"/>
      <c r="FD70" s="18"/>
      <c r="FE70" s="18"/>
      <c r="FF70" s="18"/>
      <c r="FG70" s="18"/>
      <c r="FH70" s="18"/>
      <c r="FI70" s="18"/>
      <c r="FJ70" s="18"/>
      <c r="FK70" s="18"/>
      <c r="FL70" s="18"/>
      <c r="FM70" s="18"/>
      <c r="FN70" s="18"/>
      <c r="FO70" s="18"/>
      <c r="FP70" s="18"/>
      <c r="FQ70" s="18"/>
      <c r="FR70" s="18"/>
      <c r="FS70" s="18"/>
      <c r="FT70" s="18"/>
      <c r="FU70" s="18"/>
      <c r="FV70" s="18"/>
      <c r="FW70" s="18"/>
      <c r="FX70" s="18"/>
      <c r="FY70" s="18"/>
      <c r="FZ70" s="18"/>
      <c r="GA70" s="18"/>
      <c r="GB70" s="18"/>
      <c r="GC70" s="18"/>
      <c r="GD70" s="18"/>
      <c r="GE70" s="18"/>
      <c r="GF70" s="18"/>
      <c r="GG70" s="18"/>
      <c r="GH70" s="18"/>
      <c r="GI70" s="18"/>
      <c r="GJ70" s="18"/>
      <c r="GK70" s="18"/>
      <c r="GL70" s="18"/>
      <c r="GM70" s="18"/>
      <c r="GN70" s="18"/>
      <c r="GO70" s="18"/>
      <c r="GP70" s="18"/>
      <c r="GQ70" s="18"/>
      <c r="GR70" s="18"/>
      <c r="GS70" s="18"/>
      <c r="GT70" s="18"/>
      <c r="GU70" s="18"/>
      <c r="GV70" s="18"/>
      <c r="GW70" s="18"/>
      <c r="GX70" s="18"/>
      <c r="GY70" s="18"/>
      <c r="GZ70" s="18"/>
      <c r="HA70" s="18"/>
      <c r="HB70" s="18"/>
      <c r="HC70" s="18"/>
      <c r="HD70" s="18"/>
      <c r="HE70" s="18"/>
      <c r="HF70" s="18"/>
      <c r="HG70" s="18"/>
      <c r="HH70" s="18"/>
      <c r="HI70" s="18"/>
      <c r="HJ70" s="18"/>
      <c r="HK70" s="18"/>
      <c r="HL70" s="18"/>
      <c r="HM70" s="18"/>
      <c r="HN70" s="459"/>
      <c r="HO70" s="19"/>
      <c r="HP70" s="19"/>
      <c r="HQ70" s="19"/>
      <c r="HR70" s="19"/>
      <c r="HS70" s="19"/>
      <c r="HT70" s="19"/>
      <c r="HU70" s="19"/>
      <c r="HV70" s="19"/>
      <c r="HW70" s="19"/>
      <c r="HX70" s="19"/>
      <c r="HY70" s="19"/>
      <c r="HZ70" s="19"/>
      <c r="IA70" s="460"/>
    </row>
    <row r="71" spans="1:235" x14ac:dyDescent="0.2">
      <c r="B71" s="1" t="s">
        <v>172</v>
      </c>
      <c r="D71" s="15">
        <v>65607275.25</v>
      </c>
      <c r="E71" s="15">
        <f>+D80</f>
        <v>56519466.859999999</v>
      </c>
      <c r="F71" s="15">
        <f>+E80</f>
        <v>-6499999.9999999925</v>
      </c>
      <c r="G71" s="15">
        <f>+F80</f>
        <v>-13239176.513999991</v>
      </c>
      <c r="H71" s="15">
        <f>+G80</f>
        <v>-22246184.579489488</v>
      </c>
      <c r="I71" s="15">
        <f t="shared" ref="I71:AA71" si="604">ROUND(+H80,2)</f>
        <v>-32353440.989999998</v>
      </c>
      <c r="J71" s="15">
        <f t="shared" si="604"/>
        <v>-37014395.659999996</v>
      </c>
      <c r="K71" s="15">
        <f t="shared" si="604"/>
        <v>-43103115.57</v>
      </c>
      <c r="L71" s="15">
        <f t="shared" si="604"/>
        <v>-51308767.009999998</v>
      </c>
      <c r="M71" s="15">
        <f t="shared" si="604"/>
        <v>-58505535.079999998</v>
      </c>
      <c r="N71" s="15">
        <f t="shared" si="604"/>
        <v>-64827307.780000001</v>
      </c>
      <c r="O71" s="15">
        <f t="shared" si="604"/>
        <v>-72423976.920000002</v>
      </c>
      <c r="P71" s="15">
        <f t="shared" si="604"/>
        <v>-76915521.689999998</v>
      </c>
      <c r="Q71" s="15">
        <f t="shared" si="604"/>
        <v>-83804423.620000005</v>
      </c>
      <c r="R71" s="15">
        <f t="shared" si="604"/>
        <v>-92032768.5</v>
      </c>
      <c r="S71" s="15">
        <f t="shared" si="604"/>
        <v>-98965733.810000002</v>
      </c>
      <c r="T71" s="15">
        <f t="shared" si="604"/>
        <v>-102965739.3</v>
      </c>
      <c r="U71" s="15">
        <f t="shared" si="604"/>
        <v>-99764774.129999995</v>
      </c>
      <c r="V71" s="15">
        <f>ROUND(+U80,2)</f>
        <v>-95806151.909999996</v>
      </c>
      <c r="W71" s="15">
        <f t="shared" si="604"/>
        <v>7646662.0899999999</v>
      </c>
      <c r="X71" s="15">
        <f t="shared" si="604"/>
        <v>12821179.130000001</v>
      </c>
      <c r="Y71" s="15">
        <f t="shared" si="604"/>
        <v>38171045.68</v>
      </c>
      <c r="Z71" s="15">
        <f>ROUND(+Y80,2)</f>
        <v>2317210.91</v>
      </c>
      <c r="AA71" s="15">
        <f t="shared" si="604"/>
        <v>2850794.18</v>
      </c>
      <c r="AB71" s="15">
        <f>+AA80</f>
        <v>2967761.6297787917</v>
      </c>
      <c r="AC71" s="15">
        <f>+AB80</f>
        <v>675199.85977879167</v>
      </c>
      <c r="AD71" s="15">
        <f>+AC80</f>
        <v>-6957148.4802212082</v>
      </c>
      <c r="AE71" s="15">
        <f t="shared" ref="AE71:AP71" si="605">+AD80</f>
        <v>-7524234.4402212081</v>
      </c>
      <c r="AF71" s="15">
        <f t="shared" si="605"/>
        <v>-11000918.650221208</v>
      </c>
      <c r="AG71" s="15">
        <f t="shared" si="605"/>
        <v>-10455352.130221209</v>
      </c>
      <c r="AH71" s="15">
        <f t="shared" si="605"/>
        <v>-9729307.6702212095</v>
      </c>
      <c r="AI71" s="15">
        <f t="shared" si="605"/>
        <v>-2572899.3102212092</v>
      </c>
      <c r="AJ71" s="15">
        <f t="shared" si="605"/>
        <v>3961806.2097787904</v>
      </c>
      <c r="AK71" s="15">
        <f t="shared" si="605"/>
        <v>7404319.6697787903</v>
      </c>
      <c r="AL71" s="15">
        <f t="shared" si="605"/>
        <v>7171842.9197787903</v>
      </c>
      <c r="AM71" s="15">
        <f t="shared" si="605"/>
        <v>7537093.7197787901</v>
      </c>
      <c r="AN71" s="15">
        <f t="shared" si="605"/>
        <v>6946445.80977879</v>
      </c>
      <c r="AO71" s="15">
        <f t="shared" si="605"/>
        <v>3451965.3997787898</v>
      </c>
      <c r="AP71" s="15">
        <f t="shared" si="605"/>
        <v>1763377.5897787898</v>
      </c>
      <c r="AQ71" s="15">
        <f>AP80</f>
        <v>251101.92977878987</v>
      </c>
      <c r="AR71" s="15">
        <f>+AQ80</f>
        <v>-10988772.520221209</v>
      </c>
      <c r="AS71" s="15">
        <f>+AR80</f>
        <v>-2659079.8002212094</v>
      </c>
      <c r="AT71" s="15">
        <f t="shared" ref="AT71:DE71" si="606">+AS80</f>
        <v>2211914.2097787904</v>
      </c>
      <c r="AU71" s="15">
        <f t="shared" si="606"/>
        <v>4039081.0197787904</v>
      </c>
      <c r="AV71" s="15">
        <f t="shared" si="606"/>
        <v>12620437.09977879</v>
      </c>
      <c r="AW71" s="15">
        <f t="shared" si="606"/>
        <v>15039904.899778791</v>
      </c>
      <c r="AX71" s="15">
        <f t="shared" si="606"/>
        <v>19064579.709778789</v>
      </c>
      <c r="AY71" s="15">
        <f t="shared" si="606"/>
        <v>22135780.43977879</v>
      </c>
      <c r="AZ71" s="16">
        <f t="shared" si="606"/>
        <v>24483780.749778789</v>
      </c>
      <c r="BA71" s="16">
        <f t="shared" si="606"/>
        <v>24512025.409778789</v>
      </c>
      <c r="BB71" s="16">
        <f t="shared" si="606"/>
        <v>14029548.209778789</v>
      </c>
      <c r="BC71" s="16">
        <f t="shared" si="606"/>
        <v>17985583.399778791</v>
      </c>
      <c r="BD71" s="16">
        <f t="shared" si="606"/>
        <v>2634357.8797787912</v>
      </c>
      <c r="BE71" s="16">
        <f t="shared" si="606"/>
        <v>20702413.699778792</v>
      </c>
      <c r="BF71" s="16">
        <f t="shared" si="606"/>
        <v>39336819.549778789</v>
      </c>
      <c r="BG71" s="16">
        <f t="shared" si="606"/>
        <v>54292370.819778793</v>
      </c>
      <c r="BH71" s="16">
        <f t="shared" si="606"/>
        <v>60603682.449778795</v>
      </c>
      <c r="BI71" s="16">
        <f t="shared" si="606"/>
        <v>62452104.339778796</v>
      </c>
      <c r="BJ71" s="16">
        <f t="shared" si="606"/>
        <v>56068093.029778793</v>
      </c>
      <c r="BK71" s="16">
        <f t="shared" si="606"/>
        <v>59361906.589778796</v>
      </c>
      <c r="BL71" s="16">
        <f t="shared" si="606"/>
        <v>58114566.589778796</v>
      </c>
      <c r="BM71" s="16">
        <f t="shared" si="606"/>
        <v>58296078.399778798</v>
      </c>
      <c r="BN71" s="16">
        <f t="shared" si="606"/>
        <v>57400150.789778799</v>
      </c>
      <c r="BO71" s="16">
        <f t="shared" si="606"/>
        <v>56396131.119778797</v>
      </c>
      <c r="BP71" s="16">
        <f t="shared" si="606"/>
        <v>-16175004.170221195</v>
      </c>
      <c r="BQ71" s="16">
        <f t="shared" si="606"/>
        <v>-19582386.780221194</v>
      </c>
      <c r="BR71" s="16">
        <f t="shared" si="606"/>
        <v>-22702056.750221193</v>
      </c>
      <c r="BS71" s="16">
        <f t="shared" si="606"/>
        <v>-32978431.140221193</v>
      </c>
      <c r="BT71" s="16">
        <f t="shared" si="606"/>
        <v>-39716853.670221195</v>
      </c>
      <c r="BU71" s="16">
        <f t="shared" si="606"/>
        <v>-44766870.850221194</v>
      </c>
      <c r="BV71" s="16">
        <f t="shared" si="606"/>
        <v>-58184705.930221193</v>
      </c>
      <c r="BW71" s="16">
        <f t="shared" si="606"/>
        <v>-70560158.110221192</v>
      </c>
      <c r="BX71" s="16">
        <f t="shared" si="606"/>
        <v>-82737607.840221196</v>
      </c>
      <c r="BY71" s="16">
        <f t="shared" si="606"/>
        <v>-91402725.100221202</v>
      </c>
      <c r="BZ71" s="16">
        <f t="shared" si="606"/>
        <v>-99421926.480221197</v>
      </c>
      <c r="CA71" s="16">
        <f t="shared" si="606"/>
        <v>-114876467.67022119</v>
      </c>
      <c r="CB71" s="16">
        <f t="shared" si="606"/>
        <v>-33791566.600221202</v>
      </c>
      <c r="CC71" s="16">
        <f>+CB80</f>
        <v>-41968797.520221204</v>
      </c>
      <c r="CD71" s="16">
        <f>+CC80</f>
        <v>-44269817.990221202</v>
      </c>
      <c r="CE71" s="16">
        <f t="shared" si="606"/>
        <v>-48292712.150221199</v>
      </c>
      <c r="CF71" s="16">
        <f t="shared" si="606"/>
        <v>-49252841.210221201</v>
      </c>
      <c r="CG71" s="16">
        <f t="shared" si="606"/>
        <v>-45121428.050221205</v>
      </c>
      <c r="CH71" s="16">
        <f t="shared" si="606"/>
        <v>-35107457.530221209</v>
      </c>
      <c r="CI71" s="16">
        <f t="shared" si="606"/>
        <v>-28385365.940221209</v>
      </c>
      <c r="CJ71" s="16">
        <f t="shared" si="606"/>
        <v>-23125968.950221211</v>
      </c>
      <c r="CK71" s="16">
        <f t="shared" si="606"/>
        <v>-20937029.870221213</v>
      </c>
      <c r="CL71" s="16">
        <f t="shared" si="606"/>
        <v>-30962729.750221215</v>
      </c>
      <c r="CM71" s="16">
        <f t="shared" si="606"/>
        <v>-37046441.260221213</v>
      </c>
      <c r="CN71" s="16">
        <f t="shared" si="606"/>
        <v>-25802949.971025757</v>
      </c>
      <c r="CO71" s="16">
        <f t="shared" si="606"/>
        <v>-17883578.611025758</v>
      </c>
      <c r="CP71" s="16">
        <f t="shared" si="606"/>
        <v>-5075465.071025759</v>
      </c>
      <c r="CQ71" s="16">
        <f t="shared" si="606"/>
        <v>-3503926.4210257591</v>
      </c>
      <c r="CR71" s="16">
        <f t="shared" si="606"/>
        <v>-15787749.361025758</v>
      </c>
      <c r="CS71" s="16">
        <f t="shared" si="606"/>
        <v>-20784448.821025759</v>
      </c>
      <c r="CT71" s="16">
        <f t="shared" si="606"/>
        <v>-36829632.811025761</v>
      </c>
      <c r="CU71" s="16">
        <f t="shared" si="606"/>
        <v>-54265223.041025758</v>
      </c>
      <c r="CV71" s="16">
        <f t="shared" si="606"/>
        <v>-44238808.751025759</v>
      </c>
      <c r="CW71" s="16">
        <f t="shared" si="606"/>
        <v>-50229578.641025759</v>
      </c>
      <c r="CX71" s="16">
        <f t="shared" si="606"/>
        <v>-62527417.17102576</v>
      </c>
      <c r="CY71" s="16">
        <f t="shared" si="606"/>
        <v>-71862716.161025763</v>
      </c>
      <c r="CZ71" s="16">
        <f t="shared" si="606"/>
        <v>-13696864.571025759</v>
      </c>
      <c r="DA71" s="16">
        <f t="shared" si="606"/>
        <v>-8783528.9210257586</v>
      </c>
      <c r="DB71" s="16">
        <f t="shared" si="606"/>
        <v>-9995.3610257580876</v>
      </c>
      <c r="DC71" s="16">
        <f t="shared" si="606"/>
        <v>5275431.7489742422</v>
      </c>
      <c r="DD71" s="16">
        <f t="shared" si="606"/>
        <v>12169022.188974243</v>
      </c>
      <c r="DE71" s="16">
        <f t="shared" si="606"/>
        <v>16036482.038974242</v>
      </c>
      <c r="DF71" s="16">
        <f t="shared" ref="DF71:FQ71" si="607">+DE80</f>
        <v>5089454.9289742429</v>
      </c>
      <c r="DG71" s="16">
        <f t="shared" si="607"/>
        <v>-4362980.9010257572</v>
      </c>
      <c r="DH71" s="16">
        <f t="shared" si="607"/>
        <v>-7102073.9010257572</v>
      </c>
      <c r="DI71" s="16">
        <f t="shared" si="607"/>
        <v>-10464431.841025757</v>
      </c>
      <c r="DJ71" s="16">
        <f t="shared" si="607"/>
        <v>-15832088.821025757</v>
      </c>
      <c r="DK71" s="16">
        <f t="shared" si="607"/>
        <v>-18940995.871025756</v>
      </c>
      <c r="DL71" s="18">
        <f t="shared" si="607"/>
        <v>-26419094.031025756</v>
      </c>
      <c r="DM71" s="18">
        <f t="shared" si="607"/>
        <v>6222483.5989742428</v>
      </c>
      <c r="DN71" s="18">
        <f t="shared" si="607"/>
        <v>13163498.808974244</v>
      </c>
      <c r="DO71" s="18">
        <f t="shared" si="607"/>
        <v>18802543.768974245</v>
      </c>
      <c r="DP71" s="18">
        <f t="shared" si="607"/>
        <v>14554488.378974244</v>
      </c>
      <c r="DQ71" s="18">
        <f t="shared" si="607"/>
        <v>11038231.698974244</v>
      </c>
      <c r="DR71" s="18">
        <f t="shared" si="607"/>
        <v>1237013.3489742447</v>
      </c>
      <c r="DS71" s="18">
        <f t="shared" si="607"/>
        <v>-2666544.5810257555</v>
      </c>
      <c r="DT71" s="18">
        <f t="shared" si="607"/>
        <v>-5938159.8110257555</v>
      </c>
      <c r="DU71" s="18">
        <f t="shared" si="607"/>
        <v>-7894055.001025755</v>
      </c>
      <c r="DV71" s="18">
        <f t="shared" si="607"/>
        <v>-15332472.511025755</v>
      </c>
      <c r="DW71" s="18">
        <f t="shared" si="607"/>
        <v>-17325207.541025754</v>
      </c>
      <c r="DX71" s="18">
        <f t="shared" si="607"/>
        <v>-23144920.991025753</v>
      </c>
      <c r="DY71" s="18">
        <f t="shared" si="607"/>
        <v>-4330124.3410257548</v>
      </c>
      <c r="DZ71" s="18">
        <f t="shared" si="607"/>
        <v>-5652955.041025755</v>
      </c>
      <c r="EA71" s="18">
        <f t="shared" si="607"/>
        <v>-7231737.081025755</v>
      </c>
      <c r="EB71" s="18">
        <f t="shared" si="607"/>
        <v>-11287476.251025755</v>
      </c>
      <c r="EC71" s="18">
        <f t="shared" si="607"/>
        <v>-25370803.081025757</v>
      </c>
      <c r="ED71" s="18">
        <f t="shared" si="607"/>
        <v>-32424663.901025757</v>
      </c>
      <c r="EE71" s="18">
        <f t="shared" si="607"/>
        <v>-33792175.151025757</v>
      </c>
      <c r="EF71" s="18">
        <f t="shared" si="607"/>
        <v>-29401080.071025759</v>
      </c>
      <c r="EG71" s="18">
        <f t="shared" si="607"/>
        <v>-31019169.26102576</v>
      </c>
      <c r="EH71" s="18">
        <f t="shared" si="607"/>
        <v>-30864919.451025762</v>
      </c>
      <c r="EI71" s="18">
        <f t="shared" si="607"/>
        <v>-36563615.60102576</v>
      </c>
      <c r="EJ71" s="18">
        <f t="shared" si="607"/>
        <v>-41243367.96102576</v>
      </c>
      <c r="EK71" s="18">
        <f t="shared" si="607"/>
        <v>-2351287.5810257643</v>
      </c>
      <c r="EL71" s="18">
        <f t="shared" si="607"/>
        <v>2119930.2089742357</v>
      </c>
      <c r="EM71" s="18">
        <f t="shared" si="607"/>
        <v>4424425.6089742351</v>
      </c>
      <c r="EN71" s="18">
        <f t="shared" si="607"/>
        <v>6087204.3089742353</v>
      </c>
      <c r="EO71" s="18">
        <f t="shared" si="607"/>
        <v>10055988.288974235</v>
      </c>
      <c r="EP71" s="18">
        <f t="shared" si="607"/>
        <v>9961465.4589742348</v>
      </c>
      <c r="EQ71" s="18">
        <f t="shared" si="607"/>
        <v>7465306.1589742349</v>
      </c>
      <c r="ER71" s="18">
        <f t="shared" si="607"/>
        <v>7013536.4289742354</v>
      </c>
      <c r="ES71" s="18">
        <f t="shared" si="607"/>
        <v>3313884.8889742354</v>
      </c>
      <c r="ET71" s="18">
        <f t="shared" si="607"/>
        <v>1545314.6889742354</v>
      </c>
      <c r="EU71" s="18">
        <f t="shared" si="607"/>
        <v>-5357838.8210257646</v>
      </c>
      <c r="EV71" s="18">
        <f t="shared" si="607"/>
        <v>-9018384.511025764</v>
      </c>
      <c r="EW71" s="18">
        <f t="shared" si="607"/>
        <v>4923166.7689742353</v>
      </c>
      <c r="EX71" s="18">
        <f t="shared" si="607"/>
        <v>9671414.5989742354</v>
      </c>
      <c r="EY71" s="18">
        <f t="shared" si="607"/>
        <v>12918728.478974234</v>
      </c>
      <c r="EZ71" s="18">
        <f t="shared" si="607"/>
        <v>21819944.668974236</v>
      </c>
      <c r="FA71" s="18">
        <f t="shared" si="607"/>
        <v>25557413.268974237</v>
      </c>
      <c r="FB71" s="18">
        <f t="shared" si="607"/>
        <v>26899182.938974239</v>
      </c>
      <c r="FC71" s="18">
        <f t="shared" si="607"/>
        <v>26703839.48897424</v>
      </c>
      <c r="FD71" s="18">
        <f t="shared" si="607"/>
        <v>29477121.088974241</v>
      </c>
      <c r="FE71" s="18">
        <f t="shared" si="607"/>
        <v>30679409.868974242</v>
      </c>
      <c r="FF71" s="18">
        <f t="shared" si="607"/>
        <v>29290580.698974244</v>
      </c>
      <c r="FG71" s="18">
        <f t="shared" si="607"/>
        <v>29522436.668974243</v>
      </c>
      <c r="FH71" s="18">
        <f t="shared" si="607"/>
        <v>29187288.548974242</v>
      </c>
      <c r="FI71" s="18">
        <f t="shared" si="607"/>
        <v>-224298.84102575853</v>
      </c>
      <c r="FJ71" s="18">
        <f t="shared" si="607"/>
        <v>-927153.10102575854</v>
      </c>
      <c r="FK71" s="18">
        <f t="shared" si="607"/>
        <v>-4177514.0410257587</v>
      </c>
      <c r="FL71" s="18">
        <f t="shared" si="607"/>
        <v>-8301640.6410257593</v>
      </c>
      <c r="FM71" s="18">
        <f t="shared" si="607"/>
        <v>-14685148.151025759</v>
      </c>
      <c r="FN71" s="18">
        <f t="shared" si="607"/>
        <v>-23629407.42102576</v>
      </c>
      <c r="FO71" s="18">
        <f t="shared" si="607"/>
        <v>-28298911.801025759</v>
      </c>
      <c r="FP71" s="18">
        <f t="shared" si="607"/>
        <v>-29997396.661025759</v>
      </c>
      <c r="FQ71" s="18">
        <f t="shared" si="607"/>
        <v>-31748842.841025759</v>
      </c>
      <c r="FR71" s="18">
        <f t="shared" ref="FR71:GO71" si="608">+FQ80</f>
        <v>-35447854.301025756</v>
      </c>
      <c r="FS71" s="18">
        <f t="shared" si="608"/>
        <v>-38745661.441025756</v>
      </c>
      <c r="FT71" s="18">
        <f t="shared" si="608"/>
        <v>-42956000.491025753</v>
      </c>
      <c r="FU71" s="18">
        <f t="shared" si="608"/>
        <v>5452408.2689742446</v>
      </c>
      <c r="FV71" s="18">
        <f t="shared" si="608"/>
        <v>3736783.5189742446</v>
      </c>
      <c r="FW71" s="18">
        <f t="shared" si="608"/>
        <v>3830852.1189742447</v>
      </c>
      <c r="FX71" s="18">
        <f t="shared" si="608"/>
        <v>3537841.4989742446</v>
      </c>
      <c r="FY71" s="18">
        <f t="shared" si="608"/>
        <v>-765497.07102575572</v>
      </c>
      <c r="FZ71" s="18">
        <f t="shared" si="608"/>
        <v>-5724405.4810257554</v>
      </c>
      <c r="GA71" s="18">
        <f t="shared" si="608"/>
        <v>-10482039.381025756</v>
      </c>
      <c r="GB71" s="18">
        <f t="shared" si="608"/>
        <v>-14152610.131025756</v>
      </c>
      <c r="GC71" s="18">
        <f t="shared" si="608"/>
        <v>-18251745.291025758</v>
      </c>
      <c r="GD71" s="18">
        <f t="shared" si="608"/>
        <v>-21701055.241025757</v>
      </c>
      <c r="GE71" s="18">
        <f t="shared" si="608"/>
        <v>-24811444.301025756</v>
      </c>
      <c r="GF71" s="18">
        <f t="shared" si="608"/>
        <v>-28151577.861025754</v>
      </c>
      <c r="GG71" s="18">
        <f t="shared" si="608"/>
        <v>1234033.0889742449</v>
      </c>
      <c r="GH71" s="18">
        <f t="shared" si="608"/>
        <v>8374400.9889742453</v>
      </c>
      <c r="GI71" s="18">
        <f t="shared" si="608"/>
        <v>14246394.098974247</v>
      </c>
      <c r="GJ71" s="18">
        <f t="shared" si="608"/>
        <v>12821504.618974246</v>
      </c>
      <c r="GK71" s="18">
        <f t="shared" si="608"/>
        <v>8939691.0489742458</v>
      </c>
      <c r="GL71" s="18">
        <f t="shared" si="608"/>
        <v>5022897.8189742453</v>
      </c>
      <c r="GM71" s="18">
        <f t="shared" si="608"/>
        <v>1614139.1789742452</v>
      </c>
      <c r="GN71" s="18">
        <f t="shared" si="608"/>
        <v>-879861.75102575496</v>
      </c>
      <c r="GO71" s="18">
        <f t="shared" si="608"/>
        <v>-5009990.1310257548</v>
      </c>
      <c r="GP71" s="18">
        <f t="shared" ref="GP71" si="609">+GO80</f>
        <v>-10135116.961025756</v>
      </c>
      <c r="GQ71" s="18">
        <f t="shared" ref="GQ71" si="610">+GP80</f>
        <v>-14361800.941025756</v>
      </c>
      <c r="GR71" s="18">
        <f t="shared" ref="GR71" si="611">+GQ80</f>
        <v>-20762465.261025757</v>
      </c>
      <c r="GS71" s="18">
        <f t="shared" ref="GS71" si="612">+GR80</f>
        <v>-7328050.9510257561</v>
      </c>
      <c r="GT71" s="18">
        <f t="shared" ref="GT71" si="613">+GS80</f>
        <v>-5134890.5110257566</v>
      </c>
      <c r="GU71" s="18">
        <f t="shared" ref="GU71" si="614">+GT80</f>
        <v>-7881615.991025757</v>
      </c>
      <c r="GV71" s="18">
        <f t="shared" ref="GV71" si="615">+GU80</f>
        <v>-8771563.5010257568</v>
      </c>
      <c r="GW71" s="18">
        <f t="shared" ref="GW71" si="616">+GV80</f>
        <v>-14218877.681025757</v>
      </c>
      <c r="GX71" s="18">
        <f t="shared" ref="GX71" si="617">+GW80</f>
        <v>-20752442.871025756</v>
      </c>
      <c r="GY71" s="18">
        <f t="shared" ref="GY71" si="618">+GX80</f>
        <v>-25576556.261025757</v>
      </c>
      <c r="GZ71" s="18">
        <f t="shared" ref="GZ71" si="619">+GY80</f>
        <v>-30934592.761025757</v>
      </c>
      <c r="HA71" s="18">
        <f t="shared" ref="HA71" si="620">+GZ80</f>
        <v>-36870711.501025759</v>
      </c>
      <c r="HB71" s="18">
        <f t="shared" ref="HB71" si="621">+HA80</f>
        <v>-43173729.041025758</v>
      </c>
      <c r="HC71" s="18">
        <f t="shared" ref="HC71" si="622">+HB80</f>
        <v>-47216677.221025757</v>
      </c>
      <c r="HD71" s="18">
        <f t="shared" ref="HD71" si="623">+HC80</f>
        <v>-50047410.571025759</v>
      </c>
      <c r="HE71" s="18">
        <f t="shared" ref="HE71" si="624">+HD80</f>
        <v>25459600.028974235</v>
      </c>
      <c r="HF71" s="18">
        <f t="shared" ref="HF71" si="625">+HE80</f>
        <v>45741130.948974237</v>
      </c>
      <c r="HG71" s="18">
        <f t="shared" ref="HG71" si="626">+HF80</f>
        <v>54348936.918974236</v>
      </c>
      <c r="HH71" s="18">
        <f t="shared" ref="HH71" si="627">+HG80</f>
        <v>111485325.89897424</v>
      </c>
      <c r="HI71" s="18">
        <f t="shared" ref="HI71" si="628">+HH80</f>
        <v>167993052.59897423</v>
      </c>
      <c r="HJ71" s="18">
        <f t="shared" ref="HJ71" si="629">+HI80</f>
        <v>161302716.19897422</v>
      </c>
      <c r="HK71" s="18">
        <f t="shared" ref="HK71" si="630">+HJ80</f>
        <v>108971692.89897421</v>
      </c>
      <c r="HL71" s="18">
        <f t="shared" ref="HL71" si="631">+HK80</f>
        <v>108338078.54897422</v>
      </c>
      <c r="HM71" s="18">
        <f t="shared" ref="HM71" si="632">+HL80</f>
        <v>105682119.40897422</v>
      </c>
      <c r="HN71" s="459"/>
      <c r="HO71" s="19"/>
      <c r="HP71" s="19"/>
      <c r="HQ71" s="19"/>
      <c r="HR71" s="19"/>
      <c r="HS71" s="19"/>
      <c r="HT71" s="19"/>
      <c r="HU71" s="19"/>
      <c r="HV71" s="19"/>
      <c r="HW71" s="19"/>
      <c r="HX71" s="19"/>
      <c r="HY71" s="19"/>
      <c r="HZ71" s="19"/>
      <c r="IA71" s="460"/>
    </row>
    <row r="72" spans="1:235" x14ac:dyDescent="0.2">
      <c r="B72" s="1" t="s">
        <v>343</v>
      </c>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c r="CY72" s="16"/>
      <c r="CZ72" s="16"/>
      <c r="DA72" s="16"/>
      <c r="DB72" s="16"/>
      <c r="DC72" s="16"/>
      <c r="DD72" s="16"/>
      <c r="DE72" s="16"/>
      <c r="DF72" s="16"/>
      <c r="DG72" s="16"/>
      <c r="DH72" s="16"/>
      <c r="DI72" s="16"/>
      <c r="DJ72" s="16"/>
      <c r="DK72" s="16"/>
      <c r="DL72" s="18"/>
      <c r="DM72" s="18"/>
      <c r="DN72" s="18"/>
      <c r="DO72" s="18"/>
      <c r="DP72" s="18"/>
      <c r="DQ72" s="18"/>
      <c r="DR72" s="18"/>
      <c r="DS72" s="18"/>
      <c r="DT72" s="18"/>
      <c r="DU72" s="18"/>
      <c r="DV72" s="18"/>
      <c r="DW72" s="18"/>
      <c r="DX72" s="18"/>
      <c r="DY72" s="18"/>
      <c r="DZ72" s="18"/>
      <c r="EA72" s="18"/>
      <c r="EB72" s="18"/>
      <c r="EC72" s="18"/>
      <c r="ED72" s="18"/>
      <c r="EE72" s="18"/>
      <c r="EF72" s="18"/>
      <c r="EG72" s="18"/>
      <c r="EH72" s="18"/>
      <c r="EI72" s="18"/>
      <c r="EJ72" s="18"/>
      <c r="EK72" s="18"/>
      <c r="EL72" s="18"/>
      <c r="EM72" s="18"/>
      <c r="EN72" s="18"/>
      <c r="EO72" s="18"/>
      <c r="EP72" s="18"/>
      <c r="EQ72" s="18"/>
      <c r="ER72" s="18"/>
      <c r="ES72" s="18"/>
      <c r="ET72" s="18"/>
      <c r="EU72" s="18"/>
      <c r="EV72" s="18"/>
      <c r="EW72" s="18"/>
      <c r="EX72" s="18"/>
      <c r="EY72" s="18"/>
      <c r="EZ72" s="18"/>
      <c r="FA72" s="18"/>
      <c r="FB72" s="18"/>
      <c r="FC72" s="18"/>
      <c r="FD72" s="18"/>
      <c r="FE72" s="18"/>
      <c r="FF72" s="18"/>
      <c r="FG72" s="18"/>
      <c r="FH72" s="18"/>
      <c r="FI72" s="18"/>
      <c r="FJ72" s="18"/>
      <c r="FK72" s="18"/>
      <c r="FL72" s="18"/>
      <c r="FM72" s="18"/>
      <c r="FN72" s="18"/>
      <c r="FO72" s="18"/>
      <c r="FP72" s="18"/>
      <c r="FQ72" s="18"/>
      <c r="FR72" s="18"/>
      <c r="FS72" s="18"/>
      <c r="FT72" s="18"/>
      <c r="FU72" s="18"/>
      <c r="FV72" s="18"/>
      <c r="FW72" s="18"/>
      <c r="FX72" s="18"/>
      <c r="FY72" s="18"/>
      <c r="FZ72" s="18"/>
      <c r="GA72" s="18"/>
      <c r="GB72" s="18"/>
      <c r="GC72" s="18"/>
      <c r="GD72" s="18"/>
      <c r="GE72" s="18"/>
      <c r="GF72" s="18"/>
      <c r="GG72" s="18"/>
      <c r="GH72" s="18"/>
      <c r="GI72" s="18"/>
      <c r="GJ72" s="18"/>
      <c r="GK72" s="18"/>
      <c r="GL72" s="18"/>
      <c r="GM72" s="18"/>
      <c r="GN72" s="18"/>
      <c r="GO72" s="18"/>
      <c r="GP72" s="18"/>
      <c r="GQ72" s="18"/>
      <c r="GR72" s="18"/>
      <c r="GS72" s="18"/>
      <c r="GT72" s="18"/>
      <c r="GU72" s="18"/>
      <c r="GV72" s="18"/>
      <c r="GW72" s="18"/>
      <c r="GX72" s="18"/>
      <c r="GY72" s="18"/>
      <c r="GZ72" s="18"/>
      <c r="HA72" s="18"/>
      <c r="HB72" s="18"/>
      <c r="HC72" s="18"/>
      <c r="HD72" s="18"/>
      <c r="HE72" s="18"/>
      <c r="HF72" s="18"/>
      <c r="HG72" s="18"/>
      <c r="HH72" s="18"/>
      <c r="HI72" s="18"/>
      <c r="HJ72" s="18"/>
      <c r="HK72" s="18"/>
      <c r="HL72" s="18"/>
      <c r="HM72" s="18"/>
      <c r="HN72" s="459"/>
      <c r="HO72" s="19"/>
      <c r="HP72" s="28"/>
      <c r="HQ72" s="19"/>
      <c r="HR72" s="19"/>
      <c r="HS72" s="19"/>
      <c r="HT72" s="19"/>
      <c r="HU72" s="19"/>
      <c r="HV72" s="19"/>
      <c r="HW72" s="19"/>
      <c r="HX72" s="19"/>
      <c r="HY72" s="19"/>
      <c r="HZ72" s="19"/>
      <c r="IA72" s="460"/>
    </row>
    <row r="73" spans="1:235" x14ac:dyDescent="0.2">
      <c r="B73" s="1" t="s">
        <v>173</v>
      </c>
      <c r="D73" s="21"/>
      <c r="E73" s="21">
        <v>-54207809.649999999</v>
      </c>
      <c r="F73" s="21"/>
      <c r="G73" s="21"/>
      <c r="H73" s="21"/>
      <c r="I73" s="21"/>
      <c r="J73" s="21"/>
      <c r="K73" s="21"/>
      <c r="L73" s="21"/>
      <c r="M73" s="21"/>
      <c r="N73" s="21"/>
      <c r="O73" s="21"/>
      <c r="P73" s="21"/>
      <c r="Q73" s="21"/>
      <c r="R73" s="21"/>
      <c r="S73" s="21"/>
      <c r="T73" s="21"/>
      <c r="U73" s="21"/>
      <c r="V73" s="21">
        <v>98965739.299999997</v>
      </c>
      <c r="W73" s="21"/>
      <c r="X73" s="21"/>
      <c r="Y73" s="21">
        <v>-38171045.68</v>
      </c>
      <c r="Z73" s="21"/>
      <c r="AA73" s="21"/>
      <c r="AB73" s="21"/>
      <c r="AC73" s="21"/>
      <c r="AD73" s="21"/>
      <c r="AE73" s="21">
        <v>-236917.06</v>
      </c>
      <c r="AF73" s="21"/>
      <c r="AG73" s="21"/>
      <c r="AH73" s="21"/>
      <c r="AI73" s="21"/>
      <c r="AJ73" s="21"/>
      <c r="AK73" s="21"/>
      <c r="AL73" s="21"/>
      <c r="AM73" s="21"/>
      <c r="AN73" s="21">
        <v>0</v>
      </c>
      <c r="AO73" s="21">
        <v>0</v>
      </c>
      <c r="AP73" s="21">
        <v>0</v>
      </c>
      <c r="AQ73" s="21">
        <v>-3985426</v>
      </c>
      <c r="AR73" s="21">
        <v>0</v>
      </c>
      <c r="AS73" s="21">
        <v>0</v>
      </c>
      <c r="AT73" s="21">
        <v>0</v>
      </c>
      <c r="AU73" s="21">
        <v>0</v>
      </c>
      <c r="AV73" s="21"/>
      <c r="AW73" s="21">
        <v>0</v>
      </c>
      <c r="AX73" s="21">
        <v>0</v>
      </c>
      <c r="AY73" s="20"/>
      <c r="AZ73" s="18"/>
      <c r="BA73" s="18"/>
      <c r="BB73" s="18"/>
      <c r="BC73" s="22">
        <v>-22534670</v>
      </c>
      <c r="BD73" s="18"/>
      <c r="BE73" s="18"/>
      <c r="BF73" s="18"/>
      <c r="BG73" s="18"/>
      <c r="BH73" s="18"/>
      <c r="BI73" s="18"/>
      <c r="BJ73" s="18"/>
      <c r="BK73" s="18"/>
      <c r="BL73" s="18"/>
      <c r="BM73" s="18"/>
      <c r="BN73" s="22">
        <v>0</v>
      </c>
      <c r="BO73" s="22">
        <v>-56068402</v>
      </c>
      <c r="BP73" s="18"/>
      <c r="BQ73" s="18"/>
      <c r="BR73" s="18"/>
      <c r="BS73" s="18"/>
      <c r="BT73" s="18"/>
      <c r="BU73" s="18"/>
      <c r="BV73" s="18"/>
      <c r="BW73" s="18"/>
      <c r="BX73" s="18"/>
      <c r="BY73" s="18"/>
      <c r="BZ73" s="18"/>
      <c r="CA73" s="25">
        <v>101389368</v>
      </c>
      <c r="CB73" s="18"/>
      <c r="CC73" s="18"/>
      <c r="CD73" s="18"/>
      <c r="CE73" s="18"/>
      <c r="CF73" s="18"/>
      <c r="CG73" s="18"/>
      <c r="CH73" s="18"/>
      <c r="CI73" s="18"/>
      <c r="CJ73" s="18"/>
      <c r="CK73" s="18"/>
      <c r="CL73" s="18"/>
      <c r="CM73" s="22">
        <v>26007865.589195456</v>
      </c>
      <c r="CN73" s="18"/>
      <c r="CO73" s="18"/>
      <c r="CP73" s="18"/>
      <c r="CQ73" s="18"/>
      <c r="CR73" s="18"/>
      <c r="CS73" s="18"/>
      <c r="CT73" s="18"/>
      <c r="CU73" s="18">
        <v>20784449</v>
      </c>
      <c r="CV73" s="18"/>
      <c r="CW73" s="18"/>
      <c r="CX73" s="18"/>
      <c r="CY73" s="22">
        <v>71192992</v>
      </c>
      <c r="CZ73" s="18"/>
      <c r="DA73" s="18"/>
      <c r="DB73" s="18"/>
      <c r="DC73" s="18"/>
      <c r="DD73" s="18"/>
      <c r="DE73" s="18"/>
      <c r="DF73" s="18"/>
      <c r="DG73" s="18"/>
      <c r="DH73" s="18"/>
      <c r="DI73" s="18"/>
      <c r="DJ73" s="18"/>
      <c r="DK73" s="18"/>
      <c r="DL73" s="23">
        <v>32968977</v>
      </c>
      <c r="DM73" s="18"/>
      <c r="DN73" s="18"/>
      <c r="DO73" s="18"/>
      <c r="DP73" s="18"/>
      <c r="DQ73" s="18"/>
      <c r="DR73" s="18"/>
      <c r="DS73" s="18"/>
      <c r="DT73" s="18"/>
      <c r="DU73" s="18"/>
      <c r="DV73" s="18"/>
      <c r="DW73" s="18"/>
      <c r="DX73" s="22">
        <v>23154442</v>
      </c>
      <c r="DY73" s="18"/>
      <c r="DZ73" s="18"/>
      <c r="EA73" s="18"/>
      <c r="EB73" s="18"/>
      <c r="EC73" s="18"/>
      <c r="ED73" s="18"/>
      <c r="EE73" s="18"/>
      <c r="EF73" s="18"/>
      <c r="EG73" s="18"/>
      <c r="EH73" s="18"/>
      <c r="EI73" s="18"/>
      <c r="EJ73" s="22">
        <v>34928541</v>
      </c>
      <c r="EK73" s="18"/>
      <c r="EL73" s="18"/>
      <c r="EM73" s="18"/>
      <c r="EN73" s="18"/>
      <c r="EO73" s="18"/>
      <c r="EP73" s="18"/>
      <c r="EQ73" s="18"/>
      <c r="ER73" s="18"/>
      <c r="ES73" s="18"/>
      <c r="ET73" s="18"/>
      <c r="EU73" s="18"/>
      <c r="EV73" s="36">
        <v>10260070</v>
      </c>
      <c r="EW73" s="18"/>
      <c r="EX73" s="18"/>
      <c r="EY73" s="18"/>
      <c r="EZ73" s="18"/>
      <c r="FA73" s="18"/>
      <c r="FB73" s="18"/>
      <c r="FC73" s="18"/>
      <c r="FD73" s="18"/>
      <c r="FE73" s="18"/>
      <c r="FF73" s="18"/>
      <c r="FG73" s="18"/>
      <c r="FH73" s="23">
        <v>-29487858</v>
      </c>
      <c r="FI73" s="18"/>
      <c r="FJ73" s="18"/>
      <c r="FK73" s="18"/>
      <c r="FL73" s="18"/>
      <c r="FM73" s="18"/>
      <c r="FN73" s="18"/>
      <c r="FO73" s="18"/>
      <c r="FP73" s="18"/>
      <c r="FQ73" s="18"/>
      <c r="FR73" s="18"/>
      <c r="FS73" s="18"/>
      <c r="FT73" s="23">
        <v>47773311</v>
      </c>
      <c r="FU73" s="18"/>
      <c r="FV73" s="18"/>
      <c r="FW73" s="18"/>
      <c r="FX73" s="18"/>
      <c r="FY73" s="18"/>
      <c r="FZ73" s="18"/>
      <c r="GA73" s="18"/>
      <c r="GB73" s="18"/>
      <c r="GC73" s="18"/>
      <c r="GD73" s="18"/>
      <c r="GE73" s="18"/>
      <c r="GF73" s="23">
        <v>28133510</v>
      </c>
      <c r="GG73" s="18"/>
      <c r="GH73" s="18"/>
      <c r="GI73" s="18"/>
      <c r="GJ73" s="18"/>
      <c r="GK73" s="18"/>
      <c r="GL73" s="18"/>
      <c r="GM73" s="18"/>
      <c r="GN73" s="18"/>
      <c r="GO73" s="18"/>
      <c r="GP73" s="18"/>
      <c r="GQ73" s="18"/>
      <c r="GR73" s="23">
        <v>15298587</v>
      </c>
      <c r="GS73" s="18"/>
      <c r="GT73" s="18"/>
      <c r="GU73" s="18"/>
      <c r="GV73" s="18"/>
      <c r="GW73" s="18"/>
      <c r="GX73" s="18"/>
      <c r="GY73" s="18"/>
      <c r="GZ73" s="18"/>
      <c r="HA73" s="18"/>
      <c r="HB73" s="18"/>
      <c r="HC73" s="18"/>
      <c r="HD73" s="23">
        <v>53168901</v>
      </c>
      <c r="HE73" s="23"/>
      <c r="HF73" s="23"/>
      <c r="HG73" s="23"/>
      <c r="HH73" s="18"/>
      <c r="HI73" s="18"/>
      <c r="HJ73" s="423">
        <v>-51227446.490000002</v>
      </c>
      <c r="HK73" s="18"/>
      <c r="HL73" s="18"/>
      <c r="HM73" s="18"/>
      <c r="HN73" s="459"/>
      <c r="HO73" s="19"/>
      <c r="HP73" s="28"/>
      <c r="HQ73" s="19"/>
      <c r="HR73" s="19"/>
      <c r="HS73" s="19"/>
      <c r="HT73" s="19"/>
      <c r="HU73" s="19"/>
      <c r="HV73" s="19"/>
      <c r="HW73" s="19"/>
      <c r="HX73" s="19"/>
      <c r="HY73" s="19"/>
      <c r="HZ73" s="19"/>
      <c r="IA73" s="460"/>
    </row>
    <row r="74" spans="1:235" hidden="1" x14ac:dyDescent="0.2">
      <c r="B74" s="1" t="s">
        <v>194</v>
      </c>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v>-2266363</v>
      </c>
      <c r="AW74" s="21"/>
      <c r="AX74" s="21"/>
      <c r="AY74" s="20"/>
      <c r="AZ74" s="18"/>
      <c r="BA74" s="18"/>
      <c r="BB74" s="18"/>
      <c r="BC74" s="22"/>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25">
        <v>0</v>
      </c>
      <c r="CB74" s="18"/>
      <c r="CC74" s="18"/>
      <c r="CD74" s="18"/>
      <c r="CE74" s="18"/>
      <c r="CF74" s="18"/>
      <c r="CG74" s="18"/>
      <c r="CH74" s="18"/>
      <c r="CI74" s="18"/>
      <c r="CJ74" s="18"/>
      <c r="CK74" s="18"/>
      <c r="CL74" s="18"/>
      <c r="CM74" s="18"/>
      <c r="CN74" s="18"/>
      <c r="CO74" s="18"/>
      <c r="CP74" s="18"/>
      <c r="CQ74" s="18"/>
      <c r="CR74" s="18"/>
      <c r="CS74" s="18"/>
      <c r="CT74" s="18"/>
      <c r="CU74" s="18"/>
      <c r="CV74" s="18"/>
      <c r="CW74" s="18"/>
      <c r="CX74" s="18"/>
      <c r="CY74" s="18"/>
      <c r="CZ74" s="18"/>
      <c r="DA74" s="18"/>
      <c r="DB74" s="18"/>
      <c r="DC74" s="18"/>
      <c r="DD74" s="18"/>
      <c r="DE74" s="18"/>
      <c r="DF74" s="18"/>
      <c r="DG74" s="18"/>
      <c r="DH74" s="18"/>
      <c r="DI74" s="18"/>
      <c r="DJ74" s="18"/>
      <c r="DK74" s="18"/>
      <c r="DL74" s="18"/>
      <c r="DM74" s="18"/>
      <c r="DN74" s="18"/>
      <c r="DO74" s="18"/>
      <c r="DP74" s="18"/>
      <c r="DQ74" s="18"/>
      <c r="DR74" s="18"/>
      <c r="DS74" s="18"/>
      <c r="DT74" s="18"/>
      <c r="DU74" s="18"/>
      <c r="DV74" s="18"/>
      <c r="DW74" s="18"/>
      <c r="DX74" s="18"/>
      <c r="DY74" s="18"/>
      <c r="DZ74" s="18"/>
      <c r="EA74" s="18"/>
      <c r="EB74" s="18"/>
      <c r="EC74" s="18"/>
      <c r="ED74" s="18"/>
      <c r="EE74" s="18"/>
      <c r="EF74" s="18"/>
      <c r="EG74" s="18"/>
      <c r="EH74" s="18"/>
      <c r="EI74" s="18"/>
      <c r="EJ74" s="18"/>
      <c r="EK74" s="18"/>
      <c r="EL74" s="18"/>
      <c r="EM74" s="18"/>
      <c r="EN74" s="18"/>
      <c r="EO74" s="18"/>
      <c r="EP74" s="18"/>
      <c r="EQ74" s="18"/>
      <c r="ER74" s="18"/>
      <c r="ES74" s="18"/>
      <c r="ET74" s="18"/>
      <c r="EU74" s="18"/>
      <c r="EV74" s="18"/>
      <c r="EW74" s="18"/>
      <c r="EX74" s="18"/>
      <c r="EY74" s="18"/>
      <c r="EZ74" s="18"/>
      <c r="FA74" s="18"/>
      <c r="FB74" s="18"/>
      <c r="FC74" s="18"/>
      <c r="FD74" s="18"/>
      <c r="FE74" s="18"/>
      <c r="FF74" s="18"/>
      <c r="FG74" s="18"/>
      <c r="FH74" s="18"/>
      <c r="FI74" s="18"/>
      <c r="FJ74" s="18"/>
      <c r="FK74" s="18"/>
      <c r="FL74" s="18"/>
      <c r="FM74" s="18"/>
      <c r="FN74" s="18"/>
      <c r="FO74" s="18"/>
      <c r="FP74" s="18"/>
      <c r="FQ74" s="18"/>
      <c r="FR74" s="18"/>
      <c r="FS74" s="18"/>
      <c r="FT74" s="18"/>
      <c r="FU74" s="18"/>
      <c r="FV74" s="18"/>
      <c r="FW74" s="18"/>
      <c r="FX74" s="18"/>
      <c r="FY74" s="18"/>
      <c r="FZ74" s="18"/>
      <c r="GA74" s="18"/>
      <c r="GB74" s="18"/>
      <c r="GC74" s="18"/>
      <c r="GD74" s="18"/>
      <c r="GE74" s="18"/>
      <c r="GF74" s="18"/>
      <c r="GG74" s="18"/>
      <c r="GH74" s="18"/>
      <c r="GI74" s="18"/>
      <c r="GJ74" s="18"/>
      <c r="GK74" s="18"/>
      <c r="GL74" s="18"/>
      <c r="GM74" s="18"/>
      <c r="GN74" s="18"/>
      <c r="GO74" s="18"/>
      <c r="GP74" s="18"/>
      <c r="GQ74" s="18"/>
      <c r="GR74" s="18"/>
      <c r="GS74" s="18"/>
      <c r="GT74" s="18"/>
      <c r="GU74" s="18"/>
      <c r="GV74" s="18"/>
      <c r="GW74" s="18"/>
      <c r="GX74" s="18"/>
      <c r="GY74" s="18"/>
      <c r="GZ74" s="18"/>
      <c r="HA74" s="18"/>
      <c r="HB74" s="18"/>
      <c r="HC74" s="18"/>
      <c r="HD74" s="18"/>
      <c r="HE74" s="18"/>
      <c r="HF74" s="18"/>
      <c r="HG74" s="18"/>
      <c r="HH74" s="18"/>
      <c r="HI74" s="18"/>
      <c r="HJ74" s="18"/>
      <c r="HK74" s="18"/>
      <c r="HL74" s="18"/>
      <c r="HM74" s="18"/>
      <c r="HN74" s="459"/>
      <c r="HO74" s="19"/>
      <c r="HP74" s="19"/>
      <c r="HQ74" s="19"/>
      <c r="HR74" s="19"/>
      <c r="HS74" s="19"/>
      <c r="HT74" s="19"/>
      <c r="HU74" s="19"/>
      <c r="HV74" s="19"/>
      <c r="HW74" s="19"/>
      <c r="HX74" s="19"/>
      <c r="HY74" s="19"/>
      <c r="HZ74" s="19"/>
      <c r="IA74" s="460"/>
    </row>
    <row r="75" spans="1:235" hidden="1" x14ac:dyDescent="0.2">
      <c r="B75" s="1" t="s">
        <v>195</v>
      </c>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0"/>
      <c r="AZ75" s="18"/>
      <c r="BA75" s="18"/>
      <c r="BB75" s="18"/>
      <c r="BC75" s="22"/>
      <c r="BD75" s="18"/>
      <c r="BE75" s="18"/>
      <c r="BF75" s="22">
        <v>-255.19</v>
      </c>
      <c r="BG75" s="18"/>
      <c r="BH75" s="18"/>
      <c r="BI75" s="18"/>
      <c r="BJ75" s="18"/>
      <c r="BK75" s="18"/>
      <c r="BL75" s="18"/>
      <c r="BM75" s="18"/>
      <c r="BN75" s="18"/>
      <c r="BO75" s="18"/>
      <c r="BP75" s="18"/>
      <c r="BQ75" s="18"/>
      <c r="BR75" s="18"/>
      <c r="BS75" s="18"/>
      <c r="BT75" s="18"/>
      <c r="BU75" s="18"/>
      <c r="BV75" s="18"/>
      <c r="BW75" s="18"/>
      <c r="BX75" s="18"/>
      <c r="BY75" s="18"/>
      <c r="BZ75" s="18"/>
      <c r="CA75" s="25">
        <v>0</v>
      </c>
      <c r="CB75" s="18"/>
      <c r="CC75" s="18"/>
      <c r="CD75" s="18"/>
      <c r="CE75" s="18"/>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c r="DJ75" s="18"/>
      <c r="DK75" s="18"/>
      <c r="DL75" s="18"/>
      <c r="DM75" s="18"/>
      <c r="DN75" s="18"/>
      <c r="DO75" s="18"/>
      <c r="DP75" s="18"/>
      <c r="DQ75" s="18"/>
      <c r="DR75" s="18"/>
      <c r="DS75" s="18"/>
      <c r="DT75" s="18"/>
      <c r="DU75" s="18"/>
      <c r="DV75" s="18"/>
      <c r="DW75" s="18"/>
      <c r="DX75" s="18"/>
      <c r="DY75" s="18"/>
      <c r="DZ75" s="18"/>
      <c r="EA75" s="18"/>
      <c r="EB75" s="18"/>
      <c r="EC75" s="18"/>
      <c r="ED75" s="18"/>
      <c r="EE75" s="18"/>
      <c r="EF75" s="18"/>
      <c r="EG75" s="18"/>
      <c r="EH75" s="18"/>
      <c r="EI75" s="18"/>
      <c r="EJ75" s="18"/>
      <c r="EK75" s="18"/>
      <c r="EL75" s="18"/>
      <c r="EM75" s="18"/>
      <c r="EN75" s="18"/>
      <c r="EO75" s="18"/>
      <c r="EP75" s="18"/>
      <c r="EQ75" s="18"/>
      <c r="ER75" s="18"/>
      <c r="ES75" s="18"/>
      <c r="ET75" s="18"/>
      <c r="EU75" s="18"/>
      <c r="EV75" s="18"/>
      <c r="EW75" s="18"/>
      <c r="EX75" s="18"/>
      <c r="EY75" s="18"/>
      <c r="EZ75" s="18"/>
      <c r="FA75" s="18"/>
      <c r="FB75" s="18"/>
      <c r="FC75" s="18"/>
      <c r="FD75" s="18"/>
      <c r="FE75" s="18"/>
      <c r="FF75" s="18"/>
      <c r="FG75" s="18"/>
      <c r="FH75" s="18"/>
      <c r="FI75" s="18"/>
      <c r="FJ75" s="18"/>
      <c r="FK75" s="18"/>
      <c r="FL75" s="18"/>
      <c r="FM75" s="18"/>
      <c r="FN75" s="18"/>
      <c r="FO75" s="18"/>
      <c r="FP75" s="18"/>
      <c r="FQ75" s="18"/>
      <c r="FR75" s="18"/>
      <c r="FS75" s="18"/>
      <c r="FT75" s="18"/>
      <c r="FU75" s="18"/>
      <c r="FV75" s="18"/>
      <c r="FW75" s="18"/>
      <c r="FX75" s="18"/>
      <c r="FY75" s="18"/>
      <c r="FZ75" s="18"/>
      <c r="GA75" s="18"/>
      <c r="GB75" s="18"/>
      <c r="GC75" s="18"/>
      <c r="GD75" s="18"/>
      <c r="GE75" s="18"/>
      <c r="GF75" s="18"/>
      <c r="GG75" s="18"/>
      <c r="GH75" s="18"/>
      <c r="GI75" s="18"/>
      <c r="GJ75" s="18"/>
      <c r="GK75" s="18"/>
      <c r="GL75" s="18"/>
      <c r="GM75" s="18"/>
      <c r="GN75" s="18"/>
      <c r="GO75" s="18"/>
      <c r="GP75" s="18"/>
      <c r="GQ75" s="18"/>
      <c r="GR75" s="18"/>
      <c r="GS75" s="18"/>
      <c r="GT75" s="18"/>
      <c r="GU75" s="18"/>
      <c r="GV75" s="18"/>
      <c r="GW75" s="18"/>
      <c r="GX75" s="18"/>
      <c r="GY75" s="18"/>
      <c r="GZ75" s="18"/>
      <c r="HA75" s="18"/>
      <c r="HB75" s="18"/>
      <c r="HC75" s="18"/>
      <c r="HD75" s="18"/>
      <c r="HE75" s="18"/>
      <c r="HF75" s="18"/>
      <c r="HG75" s="18"/>
      <c r="HH75" s="18"/>
      <c r="HI75" s="18"/>
      <c r="HJ75" s="18"/>
      <c r="HK75" s="18"/>
      <c r="HL75" s="18"/>
      <c r="HM75" s="18"/>
      <c r="HN75" s="459"/>
      <c r="HO75" s="19"/>
      <c r="HP75" s="19"/>
      <c r="HQ75" s="19"/>
      <c r="HR75" s="19"/>
      <c r="HS75" s="19"/>
      <c r="HT75" s="19"/>
      <c r="HU75" s="19"/>
      <c r="HV75" s="19"/>
      <c r="HW75" s="19"/>
      <c r="HX75" s="19"/>
      <c r="HY75" s="19"/>
      <c r="HZ75" s="19"/>
      <c r="IA75" s="460"/>
    </row>
    <row r="76" spans="1:235" x14ac:dyDescent="0.2">
      <c r="B76" s="1" t="s">
        <v>196</v>
      </c>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0"/>
      <c r="AZ76" s="18"/>
      <c r="BA76" s="18"/>
      <c r="BB76" s="18"/>
      <c r="BC76" s="22"/>
      <c r="BD76" s="18"/>
      <c r="BE76" s="18"/>
      <c r="BF76" s="22"/>
      <c r="BG76" s="18"/>
      <c r="BH76" s="18"/>
      <c r="BI76" s="18"/>
      <c r="BJ76" s="18"/>
      <c r="BK76" s="18"/>
      <c r="BL76" s="18"/>
      <c r="BM76" s="18"/>
      <c r="BN76" s="18"/>
      <c r="BO76" s="18"/>
      <c r="BP76" s="18"/>
      <c r="BQ76" s="18"/>
      <c r="BR76" s="18"/>
      <c r="BS76" s="18"/>
      <c r="BT76" s="18"/>
      <c r="BU76" s="18"/>
      <c r="BV76" s="18"/>
      <c r="BW76" s="18"/>
      <c r="BX76" s="18"/>
      <c r="BY76" s="18"/>
      <c r="BZ76" s="18"/>
      <c r="CA76" s="25"/>
      <c r="CB76" s="18"/>
      <c r="CC76" s="18"/>
      <c r="CD76" s="18"/>
      <c r="CE76" s="18"/>
      <c r="CF76" s="18"/>
      <c r="CG76" s="18"/>
      <c r="CH76" s="18"/>
      <c r="CI76" s="18"/>
      <c r="CJ76" s="18"/>
      <c r="CK76" s="18"/>
      <c r="CL76" s="18"/>
      <c r="CM76" s="18"/>
      <c r="CN76" s="18"/>
      <c r="CO76" s="18"/>
      <c r="CP76" s="18"/>
      <c r="CQ76" s="18"/>
      <c r="CR76" s="18"/>
      <c r="CS76" s="18"/>
      <c r="CT76" s="18"/>
      <c r="CU76" s="18"/>
      <c r="CV76" s="18"/>
      <c r="CW76" s="18"/>
      <c r="CX76" s="18"/>
      <c r="CY76" s="18"/>
      <c r="CZ76" s="18"/>
      <c r="DA76" s="18"/>
      <c r="DB76" s="18"/>
      <c r="DC76" s="18"/>
      <c r="DD76" s="18"/>
      <c r="DE76" s="18"/>
      <c r="DF76" s="18"/>
      <c r="DG76" s="18"/>
      <c r="DH76" s="18"/>
      <c r="DI76" s="18"/>
      <c r="DJ76" s="18"/>
      <c r="DK76" s="18"/>
      <c r="DL76" s="18"/>
      <c r="DM76" s="18"/>
      <c r="DN76" s="18"/>
      <c r="DO76" s="18"/>
      <c r="DP76" s="18"/>
      <c r="DQ76" s="18"/>
      <c r="DR76" s="18"/>
      <c r="DS76" s="18"/>
      <c r="DT76" s="18"/>
      <c r="DU76" s="18"/>
      <c r="DV76" s="18"/>
      <c r="DW76" s="18"/>
      <c r="DX76" s="18"/>
      <c r="DY76" s="18"/>
      <c r="DZ76" s="18"/>
      <c r="EA76" s="18"/>
      <c r="EB76" s="18"/>
      <c r="EC76" s="18"/>
      <c r="ED76" s="18"/>
      <c r="EE76" s="23">
        <v>6857681.3499999996</v>
      </c>
      <c r="EF76" s="23">
        <v>310546.52</v>
      </c>
      <c r="EG76" s="23">
        <v>232909.89</v>
      </c>
      <c r="EH76" s="23">
        <v>-1930.9200000000073</v>
      </c>
      <c r="EI76" s="23">
        <v>446944.77</v>
      </c>
      <c r="EJ76" s="23">
        <v>744907.94</v>
      </c>
      <c r="EK76" s="23">
        <v>1117361.9099999999</v>
      </c>
      <c r="EL76" s="23">
        <v>1266343.5</v>
      </c>
      <c r="EM76" s="23">
        <v>1191852.71</v>
      </c>
      <c r="EN76" s="23">
        <v>1042871.12</v>
      </c>
      <c r="EO76" s="23">
        <v>819398.74</v>
      </c>
      <c r="EP76" s="23"/>
      <c r="EQ76" s="23"/>
      <c r="ER76" s="23"/>
      <c r="ES76" s="23"/>
      <c r="ET76" s="23"/>
      <c r="EU76" s="23"/>
      <c r="EV76" s="23"/>
      <c r="EW76" s="23"/>
      <c r="EX76" s="23"/>
      <c r="EY76" s="23"/>
      <c r="EZ76" s="23"/>
      <c r="FA76" s="23"/>
      <c r="FB76" s="23"/>
      <c r="FC76" s="23"/>
      <c r="FD76" s="23"/>
      <c r="FE76" s="23"/>
      <c r="FF76" s="23"/>
      <c r="FG76" s="23"/>
      <c r="FH76" s="23"/>
      <c r="FI76" s="23"/>
      <c r="FJ76" s="23"/>
      <c r="FK76" s="23"/>
      <c r="FL76" s="23"/>
      <c r="FM76" s="23"/>
      <c r="FN76" s="23"/>
      <c r="FO76" s="23"/>
      <c r="FP76" s="23"/>
      <c r="FQ76" s="23"/>
      <c r="FR76" s="23"/>
      <c r="FS76" s="23"/>
      <c r="FT76" s="23"/>
      <c r="FU76" s="23"/>
      <c r="FV76" s="23"/>
      <c r="FW76" s="23"/>
      <c r="FX76" s="23"/>
      <c r="FY76" s="23"/>
      <c r="FZ76" s="23"/>
      <c r="GA76" s="23"/>
      <c r="GB76" s="23"/>
      <c r="GC76" s="23"/>
      <c r="GD76" s="23"/>
      <c r="GE76" s="23"/>
      <c r="GF76" s="23"/>
      <c r="GG76" s="23"/>
      <c r="GH76" s="23"/>
      <c r="GI76" s="23"/>
      <c r="GJ76" s="23"/>
      <c r="GK76" s="23"/>
      <c r="GL76" s="23"/>
      <c r="GM76" s="23"/>
      <c r="GN76" s="23"/>
      <c r="GO76" s="23"/>
      <c r="GP76" s="23"/>
      <c r="GQ76" s="23"/>
      <c r="GR76" s="23"/>
      <c r="GS76" s="23"/>
      <c r="GT76" s="23"/>
      <c r="GU76" s="23"/>
      <c r="GV76" s="23"/>
      <c r="GW76" s="23"/>
      <c r="GX76" s="23"/>
      <c r="GY76" s="23"/>
      <c r="GZ76" s="23"/>
      <c r="HA76" s="23"/>
      <c r="HB76" s="23"/>
      <c r="HC76" s="23"/>
      <c r="HD76" s="23"/>
      <c r="HE76" s="23"/>
      <c r="HF76" s="23"/>
      <c r="HG76" s="23"/>
      <c r="HH76" s="23"/>
      <c r="HI76" s="23"/>
      <c r="HJ76" s="23"/>
      <c r="HK76" s="23"/>
      <c r="HL76" s="23"/>
      <c r="HM76" s="23"/>
      <c r="HN76" s="471"/>
      <c r="HO76" s="56"/>
      <c r="HP76" s="56"/>
      <c r="HQ76" s="56"/>
      <c r="HR76" s="56"/>
      <c r="HS76" s="56"/>
      <c r="HT76" s="56"/>
      <c r="HU76" s="56"/>
      <c r="HV76" s="56"/>
      <c r="HW76" s="19"/>
      <c r="HX76" s="19"/>
      <c r="HY76" s="19"/>
      <c r="HZ76" s="19"/>
      <c r="IA76" s="460"/>
    </row>
    <row r="77" spans="1:235" x14ac:dyDescent="0.2">
      <c r="B77" s="1" t="s">
        <v>190</v>
      </c>
      <c r="D77" s="21">
        <v>-9309611.0399999991</v>
      </c>
      <c r="E77" s="21">
        <v>-8998728.4499999993</v>
      </c>
      <c r="F77" s="21">
        <v>-7691608.3700000001</v>
      </c>
      <c r="G77" s="21">
        <v>-7625351.3254894968</v>
      </c>
      <c r="H77" s="21">
        <v>-11338385.041528828</v>
      </c>
      <c r="I77" s="21">
        <v>-5192776.3790033562</v>
      </c>
      <c r="J77" s="21">
        <v>-6037291.0314844772</v>
      </c>
      <c r="K77" s="21">
        <v>-8205651.4357875213</v>
      </c>
      <c r="L77" s="21">
        <v>-7196768.0671058232</v>
      </c>
      <c r="M77" s="21">
        <v>-6321772.7041240409</v>
      </c>
      <c r="N77" s="21">
        <v>-7596669.1441258285</v>
      </c>
      <c r="O77" s="21">
        <v>-4491544.7749753818</v>
      </c>
      <c r="P77" s="21">
        <v>-6888901.9336469946</v>
      </c>
      <c r="Q77" s="21">
        <v>-8228344.880969042</v>
      </c>
      <c r="R77" s="21">
        <v>-6932965.3065840043</v>
      </c>
      <c r="S77" s="21">
        <v>-4000005.4894040972</v>
      </c>
      <c r="T77" s="21">
        <v>3200965.1741301194</v>
      </c>
      <c r="U77" s="21">
        <v>3958622.2170984074</v>
      </c>
      <c r="V77" s="21">
        <v>4487074.7047606483</v>
      </c>
      <c r="W77" s="21">
        <v>5174517.0417939611</v>
      </c>
      <c r="X77" s="21">
        <v>25349866.55425451</v>
      </c>
      <c r="Y77" s="21">
        <v>2317210.9144901969</v>
      </c>
      <c r="Z77" s="21">
        <v>533583.2712472789</v>
      </c>
      <c r="AA77" s="21">
        <v>116967.44977879152</v>
      </c>
      <c r="AB77" s="21">
        <v>-2292561.77</v>
      </c>
      <c r="AC77" s="21">
        <v>-7632348.3399999999</v>
      </c>
      <c r="AD77" s="21">
        <v>-567085.96</v>
      </c>
      <c r="AE77" s="21">
        <v>-3239767.15</v>
      </c>
      <c r="AF77" s="21">
        <v>545566.52</v>
      </c>
      <c r="AG77" s="21">
        <v>726044.46</v>
      </c>
      <c r="AH77" s="21">
        <v>7156408.3600000003</v>
      </c>
      <c r="AI77" s="21">
        <v>6534705.5199999996</v>
      </c>
      <c r="AJ77" s="21">
        <v>3442513.46</v>
      </c>
      <c r="AK77" s="21">
        <v>-232476.75</v>
      </c>
      <c r="AL77" s="21">
        <v>365250.8</v>
      </c>
      <c r="AM77" s="21">
        <v>-590647.91</v>
      </c>
      <c r="AN77" s="21">
        <v>-3494480.41</v>
      </c>
      <c r="AO77" s="21">
        <v>-1688587.81</v>
      </c>
      <c r="AP77" s="21">
        <v>-1512275.66</v>
      </c>
      <c r="AQ77" s="21">
        <v>-7254448.4500000002</v>
      </c>
      <c r="AR77" s="21">
        <v>8329692.7199999997</v>
      </c>
      <c r="AS77" s="21">
        <v>4870994.01</v>
      </c>
      <c r="AT77" s="21">
        <v>1827166.81</v>
      </c>
      <c r="AU77" s="21">
        <v>8581356.0800000001</v>
      </c>
      <c r="AV77" s="21">
        <v>4685830.8</v>
      </c>
      <c r="AW77" s="21">
        <v>4024674.81</v>
      </c>
      <c r="AX77" s="21">
        <v>3071200.73</v>
      </c>
      <c r="AY77" s="21">
        <v>2348000.31</v>
      </c>
      <c r="AZ77" s="22">
        <v>28244.66</v>
      </c>
      <c r="BA77" s="22">
        <v>-10482477.199999999</v>
      </c>
      <c r="BB77" s="22">
        <v>3956035.19</v>
      </c>
      <c r="BC77" s="22">
        <v>7183444.4800000004</v>
      </c>
      <c r="BD77" s="22">
        <v>18068055.82</v>
      </c>
      <c r="BE77" s="22">
        <v>18634405.850000001</v>
      </c>
      <c r="BF77" s="22">
        <v>14955806.460000001</v>
      </c>
      <c r="BG77" s="22">
        <v>6311311.6299999999</v>
      </c>
      <c r="BH77" s="22">
        <v>1848421.89</v>
      </c>
      <c r="BI77" s="22">
        <v>-6384011.3099999996</v>
      </c>
      <c r="BJ77" s="22">
        <v>3293813.56</v>
      </c>
      <c r="BK77" s="22">
        <v>-1247340</v>
      </c>
      <c r="BL77" s="22">
        <v>181511.81</v>
      </c>
      <c r="BM77" s="22">
        <v>-895927.61</v>
      </c>
      <c r="BN77" s="22">
        <v>-1004019.67</v>
      </c>
      <c r="BO77" s="22">
        <v>-16502733.289999999</v>
      </c>
      <c r="BP77" s="22">
        <v>-3407382.61</v>
      </c>
      <c r="BQ77" s="22">
        <v>-3119669.97</v>
      </c>
      <c r="BR77" s="22">
        <v>-10276374.390000001</v>
      </c>
      <c r="BS77" s="22">
        <v>-6738422.5300000003</v>
      </c>
      <c r="BT77" s="22">
        <v>-5050017.18</v>
      </c>
      <c r="BU77" s="22">
        <v>-13417835.08</v>
      </c>
      <c r="BV77" s="22">
        <v>-12375452.18</v>
      </c>
      <c r="BW77" s="22">
        <v>-12177449.73</v>
      </c>
      <c r="BX77" s="22">
        <v>-8665117.2599999998</v>
      </c>
      <c r="BY77" s="25">
        <v>-8019201.3799999999</v>
      </c>
      <c r="BZ77" s="25">
        <v>-15454541.189999999</v>
      </c>
      <c r="CA77" s="25">
        <v>-20304466.93</v>
      </c>
      <c r="CB77" s="22">
        <v>-8177230.9199999999</v>
      </c>
      <c r="CC77" s="22">
        <v>-2301020.4700000002</v>
      </c>
      <c r="CD77" s="22">
        <v>-4022894.16</v>
      </c>
      <c r="CE77" s="22">
        <v>-960129.06</v>
      </c>
      <c r="CF77" s="22">
        <v>4131413.16</v>
      </c>
      <c r="CG77" s="22">
        <v>10013970.52</v>
      </c>
      <c r="CH77" s="22">
        <v>6722091.5899999999</v>
      </c>
      <c r="CI77" s="22">
        <v>5259396.99</v>
      </c>
      <c r="CJ77" s="22">
        <v>2188939.08</v>
      </c>
      <c r="CK77" s="22">
        <v>-10025699.880000001</v>
      </c>
      <c r="CL77" s="22">
        <v>-6083711.5099999998</v>
      </c>
      <c r="CM77" s="22">
        <v>-14764374.300000001</v>
      </c>
      <c r="CN77" s="22">
        <v>7919371.3600000003</v>
      </c>
      <c r="CO77" s="22">
        <v>12808113.539999999</v>
      </c>
      <c r="CP77" s="22">
        <v>1571538.65</v>
      </c>
      <c r="CQ77" s="22">
        <v>-12283822.939999999</v>
      </c>
      <c r="CR77" s="22">
        <v>-4996699.46</v>
      </c>
      <c r="CS77" s="22">
        <v>-16045183.99</v>
      </c>
      <c r="CT77" s="22">
        <v>-17435590.23</v>
      </c>
      <c r="CU77" s="22">
        <v>-10758034.710000001</v>
      </c>
      <c r="CV77" s="22">
        <v>-5990769.8899999997</v>
      </c>
      <c r="CW77" s="22">
        <v>-12297838.529999999</v>
      </c>
      <c r="CX77" s="22">
        <v>-9335298.9900000002</v>
      </c>
      <c r="CY77" s="22">
        <v>-13027140.41</v>
      </c>
      <c r="CZ77" s="26">
        <v>4913335.6500000004</v>
      </c>
      <c r="DA77" s="22">
        <v>8773533.5600000005</v>
      </c>
      <c r="DB77" s="27">
        <v>5285427.1100000003</v>
      </c>
      <c r="DC77" s="27">
        <v>6893590.4400000004</v>
      </c>
      <c r="DD77" s="22">
        <v>3867459.85</v>
      </c>
      <c r="DE77" s="22">
        <v>-10947027.109999999</v>
      </c>
      <c r="DF77" s="25">
        <v>-9452435.8300000001</v>
      </c>
      <c r="DG77" s="22">
        <v>-2739093</v>
      </c>
      <c r="DH77" s="22">
        <v>-3362357.94</v>
      </c>
      <c r="DI77" s="22">
        <v>-5367656.9800000004</v>
      </c>
      <c r="DJ77" s="22">
        <v>-3108907.05</v>
      </c>
      <c r="DK77" s="22">
        <v>-7478098.1600000001</v>
      </c>
      <c r="DL77" s="22">
        <v>-327399.37</v>
      </c>
      <c r="DM77" s="22">
        <v>6941015.21</v>
      </c>
      <c r="DN77" s="22">
        <v>5639044.96</v>
      </c>
      <c r="DO77" s="22">
        <v>-4248055.3899999997</v>
      </c>
      <c r="DP77" s="22">
        <v>-3516256.68</v>
      </c>
      <c r="DQ77" s="22">
        <v>-9801218.3499999996</v>
      </c>
      <c r="DR77" s="22">
        <v>-3903557.93</v>
      </c>
      <c r="DS77" s="22">
        <v>-3271615.23</v>
      </c>
      <c r="DT77" s="22">
        <v>-1955895.19</v>
      </c>
      <c r="DU77" s="22">
        <v>-7438417.5099999998</v>
      </c>
      <c r="DV77" s="22">
        <v>-1992735.03</v>
      </c>
      <c r="DW77" s="22">
        <v>-5819713.4500000002</v>
      </c>
      <c r="DX77" s="22">
        <v>-4339645.3499999996</v>
      </c>
      <c r="DY77" s="22">
        <v>-1322830.7</v>
      </c>
      <c r="DZ77" s="22">
        <v>-1578782.04</v>
      </c>
      <c r="EA77" s="23">
        <v>-4055739.17</v>
      </c>
      <c r="EB77" s="22">
        <v>-14083326.83</v>
      </c>
      <c r="EC77" s="22">
        <v>-7053860.8200000003</v>
      </c>
      <c r="ED77" s="22">
        <v>-1367511.25</v>
      </c>
      <c r="EE77" s="22">
        <v>-2466586.27</v>
      </c>
      <c r="EF77" s="22">
        <v>-1928635.71</v>
      </c>
      <c r="EG77" s="23">
        <v>-78660.08</v>
      </c>
      <c r="EH77" s="23">
        <v>-5696765.2300000004</v>
      </c>
      <c r="EI77" s="23">
        <v>-5126697.13</v>
      </c>
      <c r="EJ77" s="23">
        <v>3218631.44</v>
      </c>
      <c r="EK77" s="23">
        <v>3353855.88</v>
      </c>
      <c r="EL77" s="23">
        <v>1038151.9</v>
      </c>
      <c r="EM77" s="23">
        <v>470925.99</v>
      </c>
      <c r="EN77" s="23">
        <v>2925912.86</v>
      </c>
      <c r="EO77" s="23">
        <v>-913921.57</v>
      </c>
      <c r="EP77" s="23">
        <v>-2496159.2999999998</v>
      </c>
      <c r="EQ77" s="23">
        <v>-451769.73</v>
      </c>
      <c r="ER77" s="23">
        <v>-3699651.54</v>
      </c>
      <c r="ES77" s="23">
        <v>-1768570.2</v>
      </c>
      <c r="ET77" s="26">
        <v>-6903153.5099999998</v>
      </c>
      <c r="EU77" s="26">
        <v>-3660545.69</v>
      </c>
      <c r="EV77" s="26">
        <v>3681481.28</v>
      </c>
      <c r="EW77" s="26">
        <v>4748247.83</v>
      </c>
      <c r="EX77" s="26">
        <v>3247313.88</v>
      </c>
      <c r="EY77" s="26">
        <v>8901216.1899999995</v>
      </c>
      <c r="EZ77" s="26">
        <v>3737468.6</v>
      </c>
      <c r="FA77" s="26">
        <v>1341769.67</v>
      </c>
      <c r="FB77" s="26">
        <v>-195343.45</v>
      </c>
      <c r="FC77" s="26">
        <v>2773281.6</v>
      </c>
      <c r="FD77" s="26">
        <v>1202288.78</v>
      </c>
      <c r="FE77" s="23">
        <v>-1388829.17</v>
      </c>
      <c r="FF77" s="23">
        <v>231855.97</v>
      </c>
      <c r="FG77" s="23">
        <v>-335148.12</v>
      </c>
      <c r="FH77" s="23">
        <v>76270.61</v>
      </c>
      <c r="FI77" s="23">
        <v>-702854.26</v>
      </c>
      <c r="FJ77" s="23">
        <v>-3250360.94</v>
      </c>
      <c r="FK77" s="23">
        <v>-4124126.6</v>
      </c>
      <c r="FL77" s="23">
        <v>-6383507.5099999998</v>
      </c>
      <c r="FM77" s="23">
        <v>-8944259.2699999996</v>
      </c>
      <c r="FN77" s="23">
        <v>-4669504.38</v>
      </c>
      <c r="FO77" s="23">
        <v>-1698484.86</v>
      </c>
      <c r="FP77" s="23">
        <v>-1751446.18</v>
      </c>
      <c r="FQ77" s="23">
        <v>-3699011.46</v>
      </c>
      <c r="FR77" s="23">
        <v>-3297807.14</v>
      </c>
      <c r="FS77" s="23">
        <v>-4210339.05</v>
      </c>
      <c r="FT77" s="23">
        <v>635097.76</v>
      </c>
      <c r="FU77" s="23">
        <v>-1715624.75</v>
      </c>
      <c r="FV77" s="23">
        <v>94068.6</v>
      </c>
      <c r="FW77" s="23">
        <v>-293010.62</v>
      </c>
      <c r="FX77" s="23">
        <v>-4303338.57</v>
      </c>
      <c r="FY77" s="23">
        <v>-4958908.41</v>
      </c>
      <c r="FZ77" s="23">
        <v>-4757633.9000000004</v>
      </c>
      <c r="GA77" s="23">
        <v>-3670570.75</v>
      </c>
      <c r="GB77" s="23">
        <v>-4099135.16</v>
      </c>
      <c r="GC77" s="23">
        <v>-3449309.95</v>
      </c>
      <c r="GD77" s="23">
        <v>-3110389.06</v>
      </c>
      <c r="GE77" s="23">
        <v>-3340133.56</v>
      </c>
      <c r="GF77" s="23">
        <v>1252100.95</v>
      </c>
      <c r="GG77" s="23">
        <v>7140367.9000000004</v>
      </c>
      <c r="GH77" s="23">
        <v>5871993.1100000003</v>
      </c>
      <c r="GI77" s="23">
        <v>-1424889.48</v>
      </c>
      <c r="GJ77" s="23">
        <v>-3881813.57</v>
      </c>
      <c r="GK77" s="23">
        <v>-3916793.23</v>
      </c>
      <c r="GL77" s="23">
        <v>-3408758.64</v>
      </c>
      <c r="GM77" s="23">
        <v>-2494000.9300000002</v>
      </c>
      <c r="GN77" s="23">
        <v>-4130128.38</v>
      </c>
      <c r="GO77" s="23">
        <v>-5125126.83</v>
      </c>
      <c r="GP77" s="23">
        <v>-4226683.9800000004</v>
      </c>
      <c r="GQ77" s="23">
        <v>-6400664.3200000003</v>
      </c>
      <c r="GR77" s="23">
        <v>-1864172.69</v>
      </c>
      <c r="GS77" s="23">
        <v>2193160.44</v>
      </c>
      <c r="GT77" s="23">
        <v>-2746725.48</v>
      </c>
      <c r="GU77" s="23">
        <v>-889947.51</v>
      </c>
      <c r="GV77" s="23">
        <v>-5447314.1799999997</v>
      </c>
      <c r="GW77" s="23">
        <v>-6533565.1900000004</v>
      </c>
      <c r="GX77" s="23">
        <v>-4824113.3899999997</v>
      </c>
      <c r="GY77" s="23">
        <v>-5358036.5</v>
      </c>
      <c r="GZ77" s="23">
        <v>-5936118.7400000002</v>
      </c>
      <c r="HA77" s="23">
        <v>-6303017.54</v>
      </c>
      <c r="HB77" s="23">
        <v>-4042948.18</v>
      </c>
      <c r="HC77" s="23">
        <v>-2830733.35</v>
      </c>
      <c r="HD77" s="423">
        <v>22338109.600000001</v>
      </c>
      <c r="HE77" s="423">
        <v>20281530.920000002</v>
      </c>
      <c r="HF77" s="423">
        <v>8607805.9700000007</v>
      </c>
      <c r="HG77" s="381">
        <v>57136388.979999997</v>
      </c>
      <c r="HH77" s="381">
        <v>56507726.700000003</v>
      </c>
      <c r="HI77" s="23">
        <v>-6690336.4000000004</v>
      </c>
      <c r="HJ77" s="23">
        <v>-1103576.81</v>
      </c>
      <c r="HK77" s="23">
        <v>-633614.35</v>
      </c>
      <c r="HL77" s="23">
        <v>-2655959.14</v>
      </c>
      <c r="HM77" s="23">
        <v>-2571982.86</v>
      </c>
      <c r="HN77" s="461"/>
      <c r="HO77" s="28"/>
      <c r="HP77" s="28"/>
      <c r="HQ77" s="28"/>
      <c r="HR77" s="28"/>
      <c r="HS77" s="28"/>
      <c r="HT77" s="28"/>
      <c r="HU77" s="28"/>
      <c r="HV77" s="28"/>
      <c r="HW77" s="28"/>
      <c r="HX77" s="28"/>
      <c r="HY77" s="28"/>
      <c r="HZ77" s="28"/>
      <c r="IA77" s="462"/>
    </row>
    <row r="78" spans="1:235" x14ac:dyDescent="0.2">
      <c r="B78" s="1" t="s">
        <v>192</v>
      </c>
      <c r="D78" s="21">
        <v>221802.65</v>
      </c>
      <c r="E78" s="21">
        <v>187071.24</v>
      </c>
      <c r="F78" s="21">
        <v>952431.85600000073</v>
      </c>
      <c r="G78" s="21">
        <v>-1381656.74</v>
      </c>
      <c r="H78" s="21">
        <v>1231128.6299999999</v>
      </c>
      <c r="I78" s="21">
        <v>531821.71</v>
      </c>
      <c r="J78" s="21">
        <v>-51428.88</v>
      </c>
      <c r="K78" s="21">
        <v>0</v>
      </c>
      <c r="L78" s="21">
        <v>0</v>
      </c>
      <c r="M78" s="21">
        <v>0</v>
      </c>
      <c r="N78" s="21">
        <v>0</v>
      </c>
      <c r="O78" s="21">
        <v>0</v>
      </c>
      <c r="P78" s="21">
        <v>0</v>
      </c>
      <c r="Q78" s="21">
        <v>0</v>
      </c>
      <c r="R78" s="21">
        <v>0</v>
      </c>
      <c r="S78" s="21">
        <v>0</v>
      </c>
      <c r="T78" s="21">
        <v>0</v>
      </c>
      <c r="U78" s="21">
        <v>0</v>
      </c>
      <c r="V78" s="21">
        <v>0</v>
      </c>
      <c r="W78" s="21">
        <v>0</v>
      </c>
      <c r="X78" s="21">
        <v>0</v>
      </c>
      <c r="Y78" s="21">
        <v>0</v>
      </c>
      <c r="Z78" s="21">
        <v>0</v>
      </c>
      <c r="AA78" s="21">
        <v>0</v>
      </c>
      <c r="AB78" s="21">
        <v>0</v>
      </c>
      <c r="AC78" s="21">
        <v>0</v>
      </c>
      <c r="AD78" s="21">
        <v>0</v>
      </c>
      <c r="AE78" s="21">
        <v>0</v>
      </c>
      <c r="AF78" s="21">
        <v>0</v>
      </c>
      <c r="AG78" s="21">
        <v>0</v>
      </c>
      <c r="AH78" s="21">
        <v>0</v>
      </c>
      <c r="AI78" s="21">
        <v>0</v>
      </c>
      <c r="AJ78" s="21">
        <v>0</v>
      </c>
      <c r="AK78" s="21">
        <v>0</v>
      </c>
      <c r="AL78" s="21">
        <v>0</v>
      </c>
      <c r="AM78" s="21">
        <v>0</v>
      </c>
      <c r="AN78" s="21">
        <v>0</v>
      </c>
      <c r="AO78" s="21">
        <v>0</v>
      </c>
      <c r="AP78" s="21">
        <v>0</v>
      </c>
      <c r="AQ78" s="21">
        <v>0</v>
      </c>
      <c r="AR78" s="21">
        <v>0</v>
      </c>
      <c r="AS78" s="21">
        <v>0</v>
      </c>
      <c r="AT78" s="21">
        <v>0</v>
      </c>
      <c r="AU78" s="21">
        <v>0</v>
      </c>
      <c r="AV78" s="21">
        <v>0</v>
      </c>
      <c r="AW78" s="21">
        <v>0</v>
      </c>
      <c r="AX78" s="21">
        <v>0</v>
      </c>
      <c r="AY78" s="21">
        <v>0</v>
      </c>
      <c r="AZ78" s="21">
        <v>0</v>
      </c>
      <c r="BA78" s="21">
        <v>0</v>
      </c>
      <c r="BB78" s="21">
        <v>0</v>
      </c>
      <c r="BC78" s="21">
        <v>0</v>
      </c>
      <c r="BD78" s="21">
        <v>0</v>
      </c>
      <c r="BE78" s="21">
        <v>0</v>
      </c>
      <c r="BF78" s="21">
        <v>0</v>
      </c>
      <c r="BG78" s="21">
        <v>0</v>
      </c>
      <c r="BH78" s="21">
        <v>0</v>
      </c>
      <c r="BI78" s="21">
        <v>0</v>
      </c>
      <c r="BJ78" s="21">
        <v>0</v>
      </c>
      <c r="BK78" s="21">
        <v>0</v>
      </c>
      <c r="BL78" s="21">
        <v>0</v>
      </c>
      <c r="BM78" s="21">
        <v>0</v>
      </c>
      <c r="BN78" s="21">
        <v>0</v>
      </c>
      <c r="BO78" s="21">
        <v>0</v>
      </c>
      <c r="BP78" s="21">
        <v>0</v>
      </c>
      <c r="BQ78" s="21">
        <v>0</v>
      </c>
      <c r="BR78" s="21">
        <v>0</v>
      </c>
      <c r="BS78" s="21">
        <v>0</v>
      </c>
      <c r="BT78" s="21">
        <v>0</v>
      </c>
      <c r="BU78" s="21">
        <v>0</v>
      </c>
      <c r="BV78" s="21">
        <v>0</v>
      </c>
      <c r="BW78" s="21">
        <v>0</v>
      </c>
      <c r="BX78" s="22">
        <v>0</v>
      </c>
      <c r="BY78" s="22">
        <v>0</v>
      </c>
      <c r="BZ78" s="22">
        <v>0</v>
      </c>
      <c r="CA78" s="25">
        <v>0</v>
      </c>
      <c r="CB78" s="22"/>
      <c r="CC78" s="22"/>
      <c r="CD78" s="22"/>
      <c r="CE78" s="22"/>
      <c r="CF78" s="22"/>
      <c r="CG78" s="22"/>
      <c r="CH78" s="22"/>
      <c r="CI78" s="22"/>
      <c r="CJ78" s="22">
        <v>0</v>
      </c>
      <c r="CK78" s="22">
        <v>0</v>
      </c>
      <c r="CL78" s="22">
        <v>0</v>
      </c>
      <c r="CM78" s="22">
        <v>0</v>
      </c>
      <c r="CN78" s="22">
        <v>0</v>
      </c>
      <c r="CO78" s="22">
        <v>0</v>
      </c>
      <c r="CP78" s="22">
        <v>0</v>
      </c>
      <c r="CQ78" s="22">
        <v>0</v>
      </c>
      <c r="CR78" s="22">
        <v>0</v>
      </c>
      <c r="CS78" s="22">
        <v>0</v>
      </c>
      <c r="CT78" s="22">
        <v>0</v>
      </c>
      <c r="CU78" s="22">
        <v>0</v>
      </c>
      <c r="CV78" s="22">
        <v>0</v>
      </c>
      <c r="CW78" s="22">
        <v>0</v>
      </c>
      <c r="CX78" s="22">
        <v>0</v>
      </c>
      <c r="CY78" s="22">
        <v>0</v>
      </c>
      <c r="CZ78" s="22">
        <v>0</v>
      </c>
      <c r="DA78" s="22">
        <v>0</v>
      </c>
      <c r="DB78" s="22">
        <v>0</v>
      </c>
      <c r="DC78" s="22">
        <v>0</v>
      </c>
      <c r="DD78" s="22">
        <v>0</v>
      </c>
      <c r="DE78" s="22">
        <v>0</v>
      </c>
      <c r="DF78" s="22">
        <v>0</v>
      </c>
      <c r="DG78" s="22">
        <v>0</v>
      </c>
      <c r="DH78" s="22">
        <v>0</v>
      </c>
      <c r="DI78" s="22">
        <v>0</v>
      </c>
      <c r="DJ78" s="22">
        <v>0</v>
      </c>
      <c r="DK78" s="22">
        <v>0</v>
      </c>
      <c r="DL78" s="22">
        <v>0</v>
      </c>
      <c r="DM78" s="22">
        <v>0</v>
      </c>
      <c r="DN78" s="22">
        <v>0</v>
      </c>
      <c r="DO78" s="22">
        <v>0</v>
      </c>
      <c r="DP78" s="22">
        <v>0</v>
      </c>
      <c r="DQ78" s="22">
        <v>0</v>
      </c>
      <c r="DR78" s="22">
        <v>0</v>
      </c>
      <c r="DS78" s="22">
        <v>0</v>
      </c>
      <c r="DT78" s="22">
        <v>0</v>
      </c>
      <c r="DU78" s="22">
        <v>0</v>
      </c>
      <c r="DV78" s="22">
        <v>0</v>
      </c>
      <c r="DW78" s="22">
        <v>0</v>
      </c>
      <c r="DX78" s="22">
        <v>0</v>
      </c>
      <c r="DY78" s="22">
        <v>0</v>
      </c>
      <c r="DZ78" s="22">
        <v>0</v>
      </c>
      <c r="EA78" s="22">
        <v>0</v>
      </c>
      <c r="EB78" s="22"/>
      <c r="EC78" s="22"/>
      <c r="ED78" s="22"/>
      <c r="EE78" s="22"/>
      <c r="EF78" s="22"/>
      <c r="EG78" s="22"/>
      <c r="EH78" s="22"/>
      <c r="EI78" s="22"/>
      <c r="EJ78" s="22"/>
      <c r="EK78" s="22"/>
      <c r="EL78" s="22"/>
      <c r="EM78" s="22"/>
      <c r="EN78" s="22"/>
      <c r="EO78" s="22"/>
      <c r="EP78" s="22"/>
      <c r="EQ78" s="22"/>
      <c r="ER78" s="22"/>
      <c r="ES78" s="22"/>
      <c r="ET78" s="22"/>
      <c r="EU78" s="22"/>
      <c r="EV78" s="22"/>
      <c r="EW78" s="22"/>
      <c r="EX78" s="22"/>
      <c r="EY78" s="22"/>
      <c r="EZ78" s="22"/>
      <c r="FA78" s="22"/>
      <c r="FB78" s="22"/>
      <c r="FC78" s="22"/>
      <c r="FD78" s="22"/>
      <c r="FE78" s="22"/>
      <c r="FF78" s="22"/>
      <c r="FG78" s="22"/>
      <c r="FH78" s="22"/>
      <c r="FI78" s="22"/>
      <c r="FJ78" s="22"/>
      <c r="FK78" s="22"/>
      <c r="FL78" s="22"/>
      <c r="FM78" s="22"/>
      <c r="FN78" s="22"/>
      <c r="FO78" s="22"/>
      <c r="FP78" s="22"/>
      <c r="FQ78" s="22"/>
      <c r="FR78" s="22"/>
      <c r="FS78" s="22"/>
      <c r="FT78" s="22"/>
      <c r="FU78" s="22"/>
      <c r="FV78" s="22"/>
      <c r="FW78" s="22"/>
      <c r="FX78" s="22"/>
      <c r="FY78" s="22"/>
      <c r="FZ78" s="22"/>
      <c r="GA78" s="22"/>
      <c r="GB78" s="22"/>
      <c r="GC78" s="22"/>
      <c r="GD78" s="22"/>
      <c r="GE78" s="22"/>
      <c r="GF78" s="22"/>
      <c r="GG78" s="22"/>
      <c r="GH78" s="22"/>
      <c r="GI78" s="22"/>
      <c r="GJ78" s="22"/>
      <c r="GK78" s="22"/>
      <c r="GL78" s="22"/>
      <c r="GM78" s="22"/>
      <c r="GN78" s="22"/>
      <c r="GO78" s="22"/>
      <c r="GP78" s="22"/>
      <c r="GQ78" s="22"/>
      <c r="GR78" s="22"/>
      <c r="GS78" s="22"/>
      <c r="GT78" s="22"/>
      <c r="GU78" s="22"/>
      <c r="GV78" s="22"/>
      <c r="GW78" s="22"/>
      <c r="GX78" s="22"/>
      <c r="GY78" s="22"/>
      <c r="GZ78" s="22"/>
      <c r="HA78" s="22"/>
      <c r="HB78" s="22"/>
      <c r="HC78" s="22"/>
      <c r="HD78" s="22"/>
      <c r="HE78" s="22"/>
      <c r="HF78" s="22"/>
      <c r="HG78" s="22"/>
      <c r="HH78" s="22"/>
      <c r="HI78" s="22"/>
      <c r="HJ78" s="22"/>
      <c r="HK78" s="22"/>
      <c r="HL78" s="22"/>
      <c r="HM78" s="22"/>
      <c r="HN78" s="463"/>
      <c r="HO78" s="29"/>
      <c r="HP78" s="29"/>
      <c r="HQ78" s="29"/>
      <c r="HR78" s="29"/>
      <c r="HS78" s="29"/>
      <c r="HT78" s="29"/>
      <c r="HU78" s="29"/>
      <c r="HV78" s="29"/>
      <c r="HW78" s="29"/>
      <c r="HX78" s="29"/>
      <c r="HY78" s="29"/>
      <c r="HZ78" s="29"/>
      <c r="IA78" s="464"/>
    </row>
    <row r="79" spans="1:235" x14ac:dyDescent="0.2">
      <c r="B79" s="1" t="s">
        <v>176</v>
      </c>
      <c r="D79" s="55">
        <f>SUM(D72:D78)</f>
        <v>-9087808.3899999987</v>
      </c>
      <c r="E79" s="55">
        <f t="shared" ref="E79:BO79" si="633">SUM(E72:E78)</f>
        <v>-63019466.859999992</v>
      </c>
      <c r="F79" s="55">
        <f t="shared" si="633"/>
        <v>-6739176.5139999995</v>
      </c>
      <c r="G79" s="55">
        <f t="shared" si="633"/>
        <v>-9007008.065489497</v>
      </c>
      <c r="H79" s="55">
        <f t="shared" si="633"/>
        <v>-10107256.411528829</v>
      </c>
      <c r="I79" s="55">
        <f t="shared" si="633"/>
        <v>-4660954.6690033562</v>
      </c>
      <c r="J79" s="55">
        <f t="shared" si="633"/>
        <v>-6088719.9114844771</v>
      </c>
      <c r="K79" s="55">
        <f t="shared" si="633"/>
        <v>-8205651.4357875213</v>
      </c>
      <c r="L79" s="55">
        <f t="shared" si="633"/>
        <v>-7196768.0671058232</v>
      </c>
      <c r="M79" s="55">
        <f t="shared" si="633"/>
        <v>-6321772.7041240409</v>
      </c>
      <c r="N79" s="55">
        <f t="shared" si="633"/>
        <v>-7596669.1441258285</v>
      </c>
      <c r="O79" s="55">
        <f t="shared" si="633"/>
        <v>-4491544.7749753818</v>
      </c>
      <c r="P79" s="55">
        <f t="shared" si="633"/>
        <v>-6888901.9336469946</v>
      </c>
      <c r="Q79" s="55">
        <f t="shared" si="633"/>
        <v>-8228344.880969042</v>
      </c>
      <c r="R79" s="55">
        <f t="shared" si="633"/>
        <v>-6932965.3065840043</v>
      </c>
      <c r="S79" s="55">
        <f t="shared" si="633"/>
        <v>-4000005.4894040972</v>
      </c>
      <c r="T79" s="55">
        <f t="shared" si="633"/>
        <v>3200965.1741301194</v>
      </c>
      <c r="U79" s="55">
        <f t="shared" si="633"/>
        <v>3958622.2170984074</v>
      </c>
      <c r="V79" s="55">
        <f t="shared" si="633"/>
        <v>103452814.00476065</v>
      </c>
      <c r="W79" s="55">
        <f t="shared" si="633"/>
        <v>5174517.0417939611</v>
      </c>
      <c r="X79" s="55">
        <f t="shared" si="633"/>
        <v>25349866.55425451</v>
      </c>
      <c r="Y79" s="55">
        <f t="shared" si="633"/>
        <v>-35853834.765509799</v>
      </c>
      <c r="Z79" s="55">
        <f t="shared" si="633"/>
        <v>533583.2712472789</v>
      </c>
      <c r="AA79" s="55">
        <f t="shared" si="633"/>
        <v>116967.44977879152</v>
      </c>
      <c r="AB79" s="55">
        <f t="shared" si="633"/>
        <v>-2292561.77</v>
      </c>
      <c r="AC79" s="55">
        <f t="shared" si="633"/>
        <v>-7632348.3399999999</v>
      </c>
      <c r="AD79" s="55">
        <f t="shared" si="633"/>
        <v>-567085.96</v>
      </c>
      <c r="AE79" s="55">
        <f t="shared" si="633"/>
        <v>-3476684.21</v>
      </c>
      <c r="AF79" s="55">
        <f t="shared" si="633"/>
        <v>545566.52</v>
      </c>
      <c r="AG79" s="55">
        <f t="shared" si="633"/>
        <v>726044.46</v>
      </c>
      <c r="AH79" s="55">
        <f t="shared" si="633"/>
        <v>7156408.3600000003</v>
      </c>
      <c r="AI79" s="55">
        <f t="shared" si="633"/>
        <v>6534705.5199999996</v>
      </c>
      <c r="AJ79" s="55">
        <f t="shared" si="633"/>
        <v>3442513.46</v>
      </c>
      <c r="AK79" s="55">
        <f t="shared" si="633"/>
        <v>-232476.75</v>
      </c>
      <c r="AL79" s="55">
        <f t="shared" si="633"/>
        <v>365250.8</v>
      </c>
      <c r="AM79" s="55">
        <f t="shared" si="633"/>
        <v>-590647.91</v>
      </c>
      <c r="AN79" s="55">
        <f t="shared" si="633"/>
        <v>-3494480.41</v>
      </c>
      <c r="AO79" s="55">
        <f t="shared" si="633"/>
        <v>-1688587.81</v>
      </c>
      <c r="AP79" s="55">
        <f t="shared" si="633"/>
        <v>-1512275.66</v>
      </c>
      <c r="AQ79" s="55">
        <f t="shared" si="633"/>
        <v>-11239874.449999999</v>
      </c>
      <c r="AR79" s="55">
        <f t="shared" si="633"/>
        <v>8329692.7199999997</v>
      </c>
      <c r="AS79" s="55">
        <f t="shared" si="633"/>
        <v>4870994.01</v>
      </c>
      <c r="AT79" s="55">
        <f t="shared" si="633"/>
        <v>1827166.81</v>
      </c>
      <c r="AU79" s="55">
        <f t="shared" si="633"/>
        <v>8581356.0800000001</v>
      </c>
      <c r="AV79" s="55">
        <f t="shared" si="633"/>
        <v>2419467.7999999998</v>
      </c>
      <c r="AW79" s="55">
        <f t="shared" si="633"/>
        <v>4024674.81</v>
      </c>
      <c r="AX79" s="55">
        <f t="shared" si="633"/>
        <v>3071200.73</v>
      </c>
      <c r="AY79" s="55">
        <f t="shared" si="633"/>
        <v>2348000.31</v>
      </c>
      <c r="AZ79" s="55">
        <f t="shared" si="633"/>
        <v>28244.66</v>
      </c>
      <c r="BA79" s="55">
        <f t="shared" si="633"/>
        <v>-10482477.199999999</v>
      </c>
      <c r="BB79" s="55">
        <f t="shared" si="633"/>
        <v>3956035.19</v>
      </c>
      <c r="BC79" s="55">
        <f t="shared" si="633"/>
        <v>-15351225.52</v>
      </c>
      <c r="BD79" s="55">
        <f t="shared" si="633"/>
        <v>18068055.82</v>
      </c>
      <c r="BE79" s="55">
        <f t="shared" si="633"/>
        <v>18634405.850000001</v>
      </c>
      <c r="BF79" s="55">
        <f t="shared" si="633"/>
        <v>14955551.270000001</v>
      </c>
      <c r="BG79" s="55">
        <f t="shared" si="633"/>
        <v>6311311.6299999999</v>
      </c>
      <c r="BH79" s="55">
        <f t="shared" si="633"/>
        <v>1848421.89</v>
      </c>
      <c r="BI79" s="55">
        <f t="shared" si="633"/>
        <v>-6384011.3099999996</v>
      </c>
      <c r="BJ79" s="55">
        <f t="shared" si="633"/>
        <v>3293813.56</v>
      </c>
      <c r="BK79" s="55">
        <f t="shared" si="633"/>
        <v>-1247340</v>
      </c>
      <c r="BL79" s="55">
        <f t="shared" si="633"/>
        <v>181511.81</v>
      </c>
      <c r="BM79" s="55">
        <f t="shared" si="633"/>
        <v>-895927.61</v>
      </c>
      <c r="BN79" s="55">
        <f t="shared" si="633"/>
        <v>-1004019.67</v>
      </c>
      <c r="BO79" s="55">
        <f t="shared" si="633"/>
        <v>-72571135.289999992</v>
      </c>
      <c r="BP79" s="55">
        <f t="shared" ref="BP79:EA79" si="634">SUM(BP72:BP78)</f>
        <v>-3407382.61</v>
      </c>
      <c r="BQ79" s="55">
        <f t="shared" si="634"/>
        <v>-3119669.97</v>
      </c>
      <c r="BR79" s="55">
        <f t="shared" si="634"/>
        <v>-10276374.390000001</v>
      </c>
      <c r="BS79" s="55">
        <f t="shared" si="634"/>
        <v>-6738422.5300000003</v>
      </c>
      <c r="BT79" s="55">
        <f t="shared" si="634"/>
        <v>-5050017.18</v>
      </c>
      <c r="BU79" s="55">
        <f t="shared" si="634"/>
        <v>-13417835.08</v>
      </c>
      <c r="BV79" s="55">
        <f t="shared" si="634"/>
        <v>-12375452.18</v>
      </c>
      <c r="BW79" s="55">
        <f t="shared" si="634"/>
        <v>-12177449.73</v>
      </c>
      <c r="BX79" s="55">
        <f t="shared" si="634"/>
        <v>-8665117.2599999998</v>
      </c>
      <c r="BY79" s="55">
        <f t="shared" si="634"/>
        <v>-8019201.3799999999</v>
      </c>
      <c r="BZ79" s="55">
        <f t="shared" si="634"/>
        <v>-15454541.189999999</v>
      </c>
      <c r="CA79" s="55">
        <f t="shared" si="634"/>
        <v>81084901.069999993</v>
      </c>
      <c r="CB79" s="55">
        <f t="shared" si="634"/>
        <v>-8177230.9199999999</v>
      </c>
      <c r="CC79" s="55">
        <f t="shared" si="634"/>
        <v>-2301020.4700000002</v>
      </c>
      <c r="CD79" s="55">
        <f t="shared" si="634"/>
        <v>-4022894.16</v>
      </c>
      <c r="CE79" s="55">
        <f t="shared" si="634"/>
        <v>-960129.06</v>
      </c>
      <c r="CF79" s="55">
        <f t="shared" si="634"/>
        <v>4131413.16</v>
      </c>
      <c r="CG79" s="55">
        <f t="shared" si="634"/>
        <v>10013970.52</v>
      </c>
      <c r="CH79" s="55">
        <f t="shared" si="634"/>
        <v>6722091.5899999999</v>
      </c>
      <c r="CI79" s="32">
        <f t="shared" si="634"/>
        <v>5259396.99</v>
      </c>
      <c r="CJ79" s="55">
        <f t="shared" si="634"/>
        <v>2188939.08</v>
      </c>
      <c r="CK79" s="55">
        <f t="shared" si="634"/>
        <v>-10025699.880000001</v>
      </c>
      <c r="CL79" s="55">
        <f t="shared" si="634"/>
        <v>-6083711.5099999998</v>
      </c>
      <c r="CM79" s="55">
        <f t="shared" si="634"/>
        <v>11243491.289195456</v>
      </c>
      <c r="CN79" s="55">
        <f t="shared" si="634"/>
        <v>7919371.3600000003</v>
      </c>
      <c r="CO79" s="55">
        <f t="shared" si="634"/>
        <v>12808113.539999999</v>
      </c>
      <c r="CP79" s="55">
        <f t="shared" si="634"/>
        <v>1571538.65</v>
      </c>
      <c r="CQ79" s="55">
        <f t="shared" si="634"/>
        <v>-12283822.939999999</v>
      </c>
      <c r="CR79" s="55">
        <f t="shared" si="634"/>
        <v>-4996699.46</v>
      </c>
      <c r="CS79" s="55">
        <f t="shared" si="634"/>
        <v>-16045183.99</v>
      </c>
      <c r="CT79" s="55">
        <f t="shared" si="634"/>
        <v>-17435590.23</v>
      </c>
      <c r="CU79" s="55">
        <f t="shared" si="634"/>
        <v>10026414.289999999</v>
      </c>
      <c r="CV79" s="55">
        <f t="shared" si="634"/>
        <v>-5990769.8899999997</v>
      </c>
      <c r="CW79" s="55">
        <f t="shared" si="634"/>
        <v>-12297838.529999999</v>
      </c>
      <c r="CX79" s="55">
        <f t="shared" si="634"/>
        <v>-9335298.9900000002</v>
      </c>
      <c r="CY79" s="55">
        <f t="shared" si="634"/>
        <v>58165851.590000004</v>
      </c>
      <c r="CZ79" s="55">
        <f t="shared" si="634"/>
        <v>4913335.6500000004</v>
      </c>
      <c r="DA79" s="55">
        <f t="shared" si="634"/>
        <v>8773533.5600000005</v>
      </c>
      <c r="DB79" s="55">
        <f t="shared" si="634"/>
        <v>5285427.1100000003</v>
      </c>
      <c r="DC79" s="55">
        <f t="shared" si="634"/>
        <v>6893590.4400000004</v>
      </c>
      <c r="DD79" s="55">
        <f t="shared" si="634"/>
        <v>3867459.85</v>
      </c>
      <c r="DE79" s="55">
        <f t="shared" si="634"/>
        <v>-10947027.109999999</v>
      </c>
      <c r="DF79" s="55">
        <f t="shared" si="634"/>
        <v>-9452435.8300000001</v>
      </c>
      <c r="DG79" s="55">
        <f t="shared" si="634"/>
        <v>-2739093</v>
      </c>
      <c r="DH79" s="55">
        <f t="shared" si="634"/>
        <v>-3362357.94</v>
      </c>
      <c r="DI79" s="55">
        <f t="shared" si="634"/>
        <v>-5367656.9800000004</v>
      </c>
      <c r="DJ79" s="55">
        <f t="shared" si="634"/>
        <v>-3108907.05</v>
      </c>
      <c r="DK79" s="55">
        <f t="shared" si="634"/>
        <v>-7478098.1600000001</v>
      </c>
      <c r="DL79" s="49">
        <f t="shared" si="634"/>
        <v>32641577.629999999</v>
      </c>
      <c r="DM79" s="49">
        <f t="shared" si="634"/>
        <v>6941015.21</v>
      </c>
      <c r="DN79" s="49">
        <f t="shared" si="634"/>
        <v>5639044.96</v>
      </c>
      <c r="DO79" s="49">
        <f t="shared" si="634"/>
        <v>-4248055.3899999997</v>
      </c>
      <c r="DP79" s="49">
        <f t="shared" si="634"/>
        <v>-3516256.68</v>
      </c>
      <c r="DQ79" s="49">
        <f t="shared" si="634"/>
        <v>-9801218.3499999996</v>
      </c>
      <c r="DR79" s="49">
        <f t="shared" si="634"/>
        <v>-3903557.93</v>
      </c>
      <c r="DS79" s="49">
        <f t="shared" si="634"/>
        <v>-3271615.23</v>
      </c>
      <c r="DT79" s="49">
        <f t="shared" si="634"/>
        <v>-1955895.19</v>
      </c>
      <c r="DU79" s="49">
        <f t="shared" si="634"/>
        <v>-7438417.5099999998</v>
      </c>
      <c r="DV79" s="49">
        <f t="shared" si="634"/>
        <v>-1992735.03</v>
      </c>
      <c r="DW79" s="49">
        <f t="shared" si="634"/>
        <v>-5819713.4500000002</v>
      </c>
      <c r="DX79" s="49">
        <f t="shared" si="634"/>
        <v>18814796.649999999</v>
      </c>
      <c r="DY79" s="49">
        <f t="shared" si="634"/>
        <v>-1322830.7</v>
      </c>
      <c r="DZ79" s="49">
        <f t="shared" si="634"/>
        <v>-1578782.04</v>
      </c>
      <c r="EA79" s="49">
        <f t="shared" si="634"/>
        <v>-4055739.17</v>
      </c>
      <c r="EB79" s="49">
        <f t="shared" ref="EB79:GM79" si="635">SUM(EB72:EB78)</f>
        <v>-14083326.83</v>
      </c>
      <c r="EC79" s="49">
        <f t="shared" si="635"/>
        <v>-7053860.8200000003</v>
      </c>
      <c r="ED79" s="49">
        <f t="shared" si="635"/>
        <v>-1367511.25</v>
      </c>
      <c r="EE79" s="49">
        <f t="shared" si="635"/>
        <v>4391095.08</v>
      </c>
      <c r="EF79" s="49">
        <f t="shared" si="635"/>
        <v>-1618089.19</v>
      </c>
      <c r="EG79" s="49">
        <f t="shared" si="635"/>
        <v>154249.81</v>
      </c>
      <c r="EH79" s="49">
        <f t="shared" si="635"/>
        <v>-5698696.1500000004</v>
      </c>
      <c r="EI79" s="49">
        <f t="shared" si="635"/>
        <v>-4679752.3599999994</v>
      </c>
      <c r="EJ79" s="49">
        <f t="shared" si="635"/>
        <v>38892080.379999995</v>
      </c>
      <c r="EK79" s="49">
        <f t="shared" si="635"/>
        <v>4471217.79</v>
      </c>
      <c r="EL79" s="49">
        <f t="shared" si="635"/>
        <v>2304495.4</v>
      </c>
      <c r="EM79" s="49">
        <f t="shared" si="635"/>
        <v>1662778.7</v>
      </c>
      <c r="EN79" s="49">
        <f t="shared" si="635"/>
        <v>3968783.98</v>
      </c>
      <c r="EO79" s="49">
        <f t="shared" si="635"/>
        <v>-94522.829999999958</v>
      </c>
      <c r="EP79" s="49">
        <f t="shared" si="635"/>
        <v>-2496159.2999999998</v>
      </c>
      <c r="EQ79" s="49">
        <f t="shared" si="635"/>
        <v>-451769.73</v>
      </c>
      <c r="ER79" s="49">
        <f t="shared" si="635"/>
        <v>-3699651.54</v>
      </c>
      <c r="ES79" s="49">
        <f t="shared" si="635"/>
        <v>-1768570.2</v>
      </c>
      <c r="ET79" s="49">
        <f t="shared" si="635"/>
        <v>-6903153.5099999998</v>
      </c>
      <c r="EU79" s="49">
        <f t="shared" si="635"/>
        <v>-3660545.69</v>
      </c>
      <c r="EV79" s="49">
        <f t="shared" si="635"/>
        <v>13941551.279999999</v>
      </c>
      <c r="EW79" s="49">
        <f t="shared" si="635"/>
        <v>4748247.83</v>
      </c>
      <c r="EX79" s="49">
        <f t="shared" si="635"/>
        <v>3247313.88</v>
      </c>
      <c r="EY79" s="49">
        <f t="shared" si="635"/>
        <v>8901216.1899999995</v>
      </c>
      <c r="EZ79" s="49">
        <f t="shared" si="635"/>
        <v>3737468.6</v>
      </c>
      <c r="FA79" s="49">
        <f t="shared" si="635"/>
        <v>1341769.67</v>
      </c>
      <c r="FB79" s="49">
        <f t="shared" si="635"/>
        <v>-195343.45</v>
      </c>
      <c r="FC79" s="49">
        <f t="shared" si="635"/>
        <v>2773281.6</v>
      </c>
      <c r="FD79" s="49">
        <f t="shared" si="635"/>
        <v>1202288.78</v>
      </c>
      <c r="FE79" s="49">
        <f t="shared" si="635"/>
        <v>-1388829.17</v>
      </c>
      <c r="FF79" s="49">
        <f t="shared" si="635"/>
        <v>231855.97</v>
      </c>
      <c r="FG79" s="49">
        <f t="shared" si="635"/>
        <v>-335148.12</v>
      </c>
      <c r="FH79" s="49">
        <f t="shared" si="635"/>
        <v>-29411587.390000001</v>
      </c>
      <c r="FI79" s="49">
        <f t="shared" si="635"/>
        <v>-702854.26</v>
      </c>
      <c r="FJ79" s="49">
        <f t="shared" si="635"/>
        <v>-3250360.94</v>
      </c>
      <c r="FK79" s="49">
        <f t="shared" si="635"/>
        <v>-4124126.6</v>
      </c>
      <c r="FL79" s="49">
        <f t="shared" si="635"/>
        <v>-6383507.5099999998</v>
      </c>
      <c r="FM79" s="49">
        <f t="shared" si="635"/>
        <v>-8944259.2699999996</v>
      </c>
      <c r="FN79" s="49">
        <f t="shared" si="635"/>
        <v>-4669504.38</v>
      </c>
      <c r="FO79" s="49">
        <f t="shared" si="635"/>
        <v>-1698484.86</v>
      </c>
      <c r="FP79" s="49">
        <f t="shared" si="635"/>
        <v>-1751446.18</v>
      </c>
      <c r="FQ79" s="49">
        <f t="shared" si="635"/>
        <v>-3699011.46</v>
      </c>
      <c r="FR79" s="49">
        <f t="shared" si="635"/>
        <v>-3297807.14</v>
      </c>
      <c r="FS79" s="49">
        <f t="shared" si="635"/>
        <v>-4210339.05</v>
      </c>
      <c r="FT79" s="49">
        <f t="shared" si="635"/>
        <v>48408408.759999998</v>
      </c>
      <c r="FU79" s="49">
        <f t="shared" si="635"/>
        <v>-1715624.75</v>
      </c>
      <c r="FV79" s="49">
        <f t="shared" si="635"/>
        <v>94068.6</v>
      </c>
      <c r="FW79" s="49">
        <f t="shared" si="635"/>
        <v>-293010.62</v>
      </c>
      <c r="FX79" s="49">
        <f t="shared" si="635"/>
        <v>-4303338.57</v>
      </c>
      <c r="FY79" s="49">
        <f t="shared" si="635"/>
        <v>-4958908.41</v>
      </c>
      <c r="FZ79" s="49">
        <f t="shared" si="635"/>
        <v>-4757633.9000000004</v>
      </c>
      <c r="GA79" s="49">
        <f t="shared" si="635"/>
        <v>-3670570.75</v>
      </c>
      <c r="GB79" s="49">
        <f t="shared" si="635"/>
        <v>-4099135.16</v>
      </c>
      <c r="GC79" s="49">
        <f t="shared" si="635"/>
        <v>-3449309.95</v>
      </c>
      <c r="GD79" s="49">
        <f t="shared" si="635"/>
        <v>-3110389.06</v>
      </c>
      <c r="GE79" s="49">
        <f t="shared" si="635"/>
        <v>-3340133.56</v>
      </c>
      <c r="GF79" s="49">
        <f t="shared" si="635"/>
        <v>29385610.949999999</v>
      </c>
      <c r="GG79" s="49">
        <f t="shared" si="635"/>
        <v>7140367.9000000004</v>
      </c>
      <c r="GH79" s="49">
        <f t="shared" si="635"/>
        <v>5871993.1100000003</v>
      </c>
      <c r="GI79" s="49">
        <f t="shared" si="635"/>
        <v>-1424889.48</v>
      </c>
      <c r="GJ79" s="49">
        <f t="shared" si="635"/>
        <v>-3881813.57</v>
      </c>
      <c r="GK79" s="49">
        <f t="shared" si="635"/>
        <v>-3916793.23</v>
      </c>
      <c r="GL79" s="49">
        <f t="shared" si="635"/>
        <v>-3408758.64</v>
      </c>
      <c r="GM79" s="49">
        <f t="shared" si="635"/>
        <v>-2494000.9300000002</v>
      </c>
      <c r="GN79" s="49">
        <f t="shared" ref="GN79:HM79" si="636">SUM(GN72:GN78)</f>
        <v>-4130128.38</v>
      </c>
      <c r="GO79" s="49">
        <f t="shared" si="636"/>
        <v>-5125126.83</v>
      </c>
      <c r="GP79" s="49">
        <f t="shared" si="636"/>
        <v>-4226683.9800000004</v>
      </c>
      <c r="GQ79" s="49">
        <f t="shared" si="636"/>
        <v>-6400664.3200000003</v>
      </c>
      <c r="GR79" s="49">
        <f t="shared" si="636"/>
        <v>13434414.310000001</v>
      </c>
      <c r="GS79" s="49">
        <f t="shared" si="636"/>
        <v>2193160.44</v>
      </c>
      <c r="GT79" s="49">
        <f t="shared" si="636"/>
        <v>-2746725.48</v>
      </c>
      <c r="GU79" s="49">
        <f t="shared" si="636"/>
        <v>-889947.51</v>
      </c>
      <c r="GV79" s="49">
        <f t="shared" si="636"/>
        <v>-5447314.1799999997</v>
      </c>
      <c r="GW79" s="49">
        <f t="shared" si="636"/>
        <v>-6533565.1900000004</v>
      </c>
      <c r="GX79" s="49">
        <f t="shared" si="636"/>
        <v>-4824113.3899999997</v>
      </c>
      <c r="GY79" s="49">
        <f t="shared" si="636"/>
        <v>-5358036.5</v>
      </c>
      <c r="GZ79" s="49">
        <f t="shared" si="636"/>
        <v>-5936118.7400000002</v>
      </c>
      <c r="HA79" s="49">
        <f t="shared" si="636"/>
        <v>-6303017.54</v>
      </c>
      <c r="HB79" s="49">
        <f t="shared" si="636"/>
        <v>-4042948.18</v>
      </c>
      <c r="HC79" s="49">
        <f t="shared" si="636"/>
        <v>-2830733.35</v>
      </c>
      <c r="HD79" s="49">
        <f t="shared" si="636"/>
        <v>75507010.599999994</v>
      </c>
      <c r="HE79" s="49">
        <f t="shared" si="636"/>
        <v>20281530.920000002</v>
      </c>
      <c r="HF79" s="49">
        <f t="shared" si="636"/>
        <v>8607805.9700000007</v>
      </c>
      <c r="HG79" s="49">
        <f t="shared" si="636"/>
        <v>57136388.979999997</v>
      </c>
      <c r="HH79" s="49">
        <f t="shared" si="636"/>
        <v>56507726.700000003</v>
      </c>
      <c r="HI79" s="49">
        <f t="shared" si="636"/>
        <v>-6690336.4000000004</v>
      </c>
      <c r="HJ79" s="49">
        <f t="shared" si="636"/>
        <v>-52331023.300000004</v>
      </c>
      <c r="HK79" s="49">
        <f t="shared" si="636"/>
        <v>-633614.35</v>
      </c>
      <c r="HL79" s="49">
        <f t="shared" si="636"/>
        <v>-2655959.14</v>
      </c>
      <c r="HM79" s="49">
        <f t="shared" si="636"/>
        <v>-2571982.86</v>
      </c>
      <c r="HN79" s="469"/>
      <c r="HO79" s="50"/>
      <c r="HP79" s="50"/>
      <c r="HQ79" s="50"/>
      <c r="HR79" s="50"/>
      <c r="HS79" s="50"/>
      <c r="HT79" s="50"/>
      <c r="HU79" s="50"/>
      <c r="HV79" s="50"/>
      <c r="HW79" s="50"/>
      <c r="HX79" s="50"/>
      <c r="HY79" s="50"/>
      <c r="HZ79" s="50"/>
      <c r="IA79" s="470"/>
    </row>
    <row r="80" spans="1:235" x14ac:dyDescent="0.2">
      <c r="B80" s="1" t="s">
        <v>177</v>
      </c>
      <c r="D80" s="15">
        <f t="shared" ref="D80:BO80" si="637">+D71+D79</f>
        <v>56519466.859999999</v>
      </c>
      <c r="E80" s="15">
        <f t="shared" si="637"/>
        <v>-6499999.9999999925</v>
      </c>
      <c r="F80" s="15">
        <f t="shared" si="637"/>
        <v>-13239176.513999991</v>
      </c>
      <c r="G80" s="15">
        <f t="shared" si="637"/>
        <v>-22246184.579489488</v>
      </c>
      <c r="H80" s="15">
        <f t="shared" si="637"/>
        <v>-32353440.991018318</v>
      </c>
      <c r="I80" s="15">
        <f t="shared" si="637"/>
        <v>-37014395.659003355</v>
      </c>
      <c r="J80" s="15">
        <f t="shared" si="637"/>
        <v>-43103115.571484476</v>
      </c>
      <c r="K80" s="15">
        <f t="shared" si="637"/>
        <v>-51308767.005787522</v>
      </c>
      <c r="L80" s="15">
        <f t="shared" si="637"/>
        <v>-58505535.07710582</v>
      </c>
      <c r="M80" s="15">
        <f t="shared" si="637"/>
        <v>-64827307.784124039</v>
      </c>
      <c r="N80" s="15">
        <f t="shared" si="637"/>
        <v>-72423976.924125835</v>
      </c>
      <c r="O80" s="15">
        <f t="shared" si="637"/>
        <v>-76915521.694975376</v>
      </c>
      <c r="P80" s="15">
        <f t="shared" si="637"/>
        <v>-83804423.623646989</v>
      </c>
      <c r="Q80" s="15">
        <f t="shared" si="637"/>
        <v>-92032768.500969052</v>
      </c>
      <c r="R80" s="15">
        <f t="shared" si="637"/>
        <v>-98965733.806584001</v>
      </c>
      <c r="S80" s="15">
        <f t="shared" si="637"/>
        <v>-102965739.2994041</v>
      </c>
      <c r="T80" s="15">
        <f t="shared" si="637"/>
        <v>-99764774.12586987</v>
      </c>
      <c r="U80" s="15">
        <f t="shared" si="637"/>
        <v>-95806151.91290158</v>
      </c>
      <c r="V80" s="15">
        <f t="shared" si="637"/>
        <v>7646662.0947606564</v>
      </c>
      <c r="W80" s="15">
        <f t="shared" si="637"/>
        <v>12821179.131793961</v>
      </c>
      <c r="X80" s="15">
        <f t="shared" si="637"/>
        <v>38171045.684254512</v>
      </c>
      <c r="Y80" s="15">
        <f t="shared" si="637"/>
        <v>2317210.9144902006</v>
      </c>
      <c r="Z80" s="15">
        <f t="shared" si="637"/>
        <v>2850794.181247279</v>
      </c>
      <c r="AA80" s="15">
        <f t="shared" si="637"/>
        <v>2967761.6297787917</v>
      </c>
      <c r="AB80" s="15">
        <f t="shared" si="637"/>
        <v>675199.85977879167</v>
      </c>
      <c r="AC80" s="15">
        <f t="shared" si="637"/>
        <v>-6957148.4802212082</v>
      </c>
      <c r="AD80" s="15">
        <f t="shared" si="637"/>
        <v>-7524234.4402212081</v>
      </c>
      <c r="AE80" s="15">
        <f t="shared" si="637"/>
        <v>-11000918.650221208</v>
      </c>
      <c r="AF80" s="15">
        <f t="shared" si="637"/>
        <v>-10455352.130221209</v>
      </c>
      <c r="AG80" s="15">
        <f t="shared" si="637"/>
        <v>-9729307.6702212095</v>
      </c>
      <c r="AH80" s="15">
        <f t="shared" si="637"/>
        <v>-2572899.3102212092</v>
      </c>
      <c r="AI80" s="15">
        <f t="shared" si="637"/>
        <v>3961806.2097787904</v>
      </c>
      <c r="AJ80" s="15">
        <f t="shared" si="637"/>
        <v>7404319.6697787903</v>
      </c>
      <c r="AK80" s="15">
        <f t="shared" si="637"/>
        <v>7171842.9197787903</v>
      </c>
      <c r="AL80" s="15">
        <f t="shared" si="637"/>
        <v>7537093.7197787901</v>
      </c>
      <c r="AM80" s="15">
        <f t="shared" si="637"/>
        <v>6946445.80977879</v>
      </c>
      <c r="AN80" s="15">
        <f t="shared" si="637"/>
        <v>3451965.3997787898</v>
      </c>
      <c r="AO80" s="15">
        <f t="shared" si="637"/>
        <v>1763377.5897787898</v>
      </c>
      <c r="AP80" s="15">
        <f t="shared" si="637"/>
        <v>251101.92977878987</v>
      </c>
      <c r="AQ80" s="15">
        <f t="shared" si="637"/>
        <v>-10988772.520221209</v>
      </c>
      <c r="AR80" s="15">
        <f t="shared" si="637"/>
        <v>-2659079.8002212094</v>
      </c>
      <c r="AS80" s="15">
        <f t="shared" si="637"/>
        <v>2211914.2097787904</v>
      </c>
      <c r="AT80" s="15">
        <f t="shared" si="637"/>
        <v>4039081.0197787904</v>
      </c>
      <c r="AU80" s="15">
        <f t="shared" si="637"/>
        <v>12620437.09977879</v>
      </c>
      <c r="AV80" s="15">
        <f t="shared" si="637"/>
        <v>15039904.899778791</v>
      </c>
      <c r="AW80" s="15">
        <f t="shared" si="637"/>
        <v>19064579.709778789</v>
      </c>
      <c r="AX80" s="15">
        <f t="shared" si="637"/>
        <v>22135780.43977879</v>
      </c>
      <c r="AY80" s="15">
        <f t="shared" si="637"/>
        <v>24483780.749778789</v>
      </c>
      <c r="AZ80" s="16">
        <f t="shared" si="637"/>
        <v>24512025.409778789</v>
      </c>
      <c r="BA80" s="16">
        <f t="shared" si="637"/>
        <v>14029548.209778789</v>
      </c>
      <c r="BB80" s="16">
        <f t="shared" si="637"/>
        <v>17985583.399778791</v>
      </c>
      <c r="BC80" s="16">
        <f t="shared" si="637"/>
        <v>2634357.8797787912</v>
      </c>
      <c r="BD80" s="16">
        <f t="shared" si="637"/>
        <v>20702413.699778792</v>
      </c>
      <c r="BE80" s="16">
        <f t="shared" si="637"/>
        <v>39336819.549778789</v>
      </c>
      <c r="BF80" s="16">
        <f t="shared" si="637"/>
        <v>54292370.819778793</v>
      </c>
      <c r="BG80" s="16">
        <f t="shared" si="637"/>
        <v>60603682.449778795</v>
      </c>
      <c r="BH80" s="16">
        <f t="shared" si="637"/>
        <v>62452104.339778796</v>
      </c>
      <c r="BI80" s="16">
        <f t="shared" si="637"/>
        <v>56068093.029778793</v>
      </c>
      <c r="BJ80" s="16">
        <f t="shared" si="637"/>
        <v>59361906.589778796</v>
      </c>
      <c r="BK80" s="16">
        <f t="shared" si="637"/>
        <v>58114566.589778796</v>
      </c>
      <c r="BL80" s="16">
        <f t="shared" si="637"/>
        <v>58296078.399778798</v>
      </c>
      <c r="BM80" s="16">
        <f t="shared" si="637"/>
        <v>57400150.789778799</v>
      </c>
      <c r="BN80" s="16">
        <f t="shared" si="637"/>
        <v>56396131.119778797</v>
      </c>
      <c r="BO80" s="16">
        <f t="shared" si="637"/>
        <v>-16175004.170221195</v>
      </c>
      <c r="BP80" s="16">
        <f>+BP71+BP79</f>
        <v>-19582386.780221194</v>
      </c>
      <c r="BQ80" s="16">
        <f>+BQ71+BQ79</f>
        <v>-22702056.750221193</v>
      </c>
      <c r="BR80" s="16">
        <f>+BR71+BR79</f>
        <v>-32978431.140221193</v>
      </c>
      <c r="BS80" s="16">
        <f t="shared" ref="BS80:DV80" si="638">+BS71+BS79</f>
        <v>-39716853.670221195</v>
      </c>
      <c r="BT80" s="16">
        <f t="shared" si="638"/>
        <v>-44766870.850221194</v>
      </c>
      <c r="BU80" s="16">
        <f t="shared" si="638"/>
        <v>-58184705.930221193</v>
      </c>
      <c r="BV80" s="16">
        <f t="shared" si="638"/>
        <v>-70560158.110221192</v>
      </c>
      <c r="BW80" s="16">
        <f t="shared" si="638"/>
        <v>-82737607.840221196</v>
      </c>
      <c r="BX80" s="16">
        <f t="shared" si="638"/>
        <v>-91402725.100221202</v>
      </c>
      <c r="BY80" s="16">
        <f t="shared" si="638"/>
        <v>-99421926.480221197</v>
      </c>
      <c r="BZ80" s="16">
        <f t="shared" si="638"/>
        <v>-114876467.67022119</v>
      </c>
      <c r="CA80" s="16">
        <f t="shared" si="638"/>
        <v>-33791566.600221202</v>
      </c>
      <c r="CB80" s="16">
        <f t="shared" si="638"/>
        <v>-41968797.520221204</v>
      </c>
      <c r="CC80" s="16">
        <f t="shared" si="638"/>
        <v>-44269817.990221202</v>
      </c>
      <c r="CD80" s="16">
        <f t="shared" si="638"/>
        <v>-48292712.150221199</v>
      </c>
      <c r="CE80" s="16">
        <f t="shared" si="638"/>
        <v>-49252841.210221201</v>
      </c>
      <c r="CF80" s="16">
        <f t="shared" si="638"/>
        <v>-45121428.050221205</v>
      </c>
      <c r="CG80" s="16">
        <f t="shared" si="638"/>
        <v>-35107457.530221209</v>
      </c>
      <c r="CH80" s="16">
        <f t="shared" si="638"/>
        <v>-28385365.940221209</v>
      </c>
      <c r="CI80" s="35">
        <f t="shared" si="638"/>
        <v>-23125968.950221211</v>
      </c>
      <c r="CJ80" s="16">
        <f t="shared" si="638"/>
        <v>-20937029.870221213</v>
      </c>
      <c r="CK80" s="16">
        <f t="shared" si="638"/>
        <v>-30962729.750221215</v>
      </c>
      <c r="CL80" s="16">
        <f t="shared" si="638"/>
        <v>-37046441.260221213</v>
      </c>
      <c r="CM80" s="16">
        <f t="shared" si="638"/>
        <v>-25802949.971025757</v>
      </c>
      <c r="CN80" s="16">
        <f t="shared" si="638"/>
        <v>-17883578.611025758</v>
      </c>
      <c r="CO80" s="16">
        <f t="shared" si="638"/>
        <v>-5075465.071025759</v>
      </c>
      <c r="CP80" s="16">
        <f t="shared" si="638"/>
        <v>-3503926.4210257591</v>
      </c>
      <c r="CQ80" s="16">
        <f t="shared" si="638"/>
        <v>-15787749.361025758</v>
      </c>
      <c r="CR80" s="16">
        <f t="shared" si="638"/>
        <v>-20784448.821025759</v>
      </c>
      <c r="CS80" s="16">
        <f t="shared" si="638"/>
        <v>-36829632.811025761</v>
      </c>
      <c r="CT80" s="16">
        <f t="shared" si="638"/>
        <v>-54265223.041025758</v>
      </c>
      <c r="CU80" s="16">
        <f t="shared" si="638"/>
        <v>-44238808.751025759</v>
      </c>
      <c r="CV80" s="16">
        <f t="shared" si="638"/>
        <v>-50229578.641025759</v>
      </c>
      <c r="CW80" s="16">
        <f t="shared" si="638"/>
        <v>-62527417.17102576</v>
      </c>
      <c r="CX80" s="16">
        <f t="shared" si="638"/>
        <v>-71862716.161025763</v>
      </c>
      <c r="CY80" s="16">
        <f t="shared" si="638"/>
        <v>-13696864.571025759</v>
      </c>
      <c r="CZ80" s="16">
        <f t="shared" si="638"/>
        <v>-8783528.9210257586</v>
      </c>
      <c r="DA80" s="16">
        <f t="shared" si="638"/>
        <v>-9995.3610257580876</v>
      </c>
      <c r="DB80" s="16">
        <f t="shared" si="638"/>
        <v>5275431.7489742422</v>
      </c>
      <c r="DC80" s="16">
        <f t="shared" si="638"/>
        <v>12169022.188974243</v>
      </c>
      <c r="DD80" s="16">
        <f t="shared" si="638"/>
        <v>16036482.038974242</v>
      </c>
      <c r="DE80" s="16">
        <f t="shared" si="638"/>
        <v>5089454.9289742429</v>
      </c>
      <c r="DF80" s="16">
        <f t="shared" si="638"/>
        <v>-4362980.9010257572</v>
      </c>
      <c r="DG80" s="16">
        <f t="shared" si="638"/>
        <v>-7102073.9010257572</v>
      </c>
      <c r="DH80" s="16">
        <f t="shared" si="638"/>
        <v>-10464431.841025757</v>
      </c>
      <c r="DI80" s="16">
        <f t="shared" si="638"/>
        <v>-15832088.821025757</v>
      </c>
      <c r="DJ80" s="16">
        <f t="shared" si="638"/>
        <v>-18940995.871025756</v>
      </c>
      <c r="DK80" s="16">
        <f t="shared" si="638"/>
        <v>-26419094.031025756</v>
      </c>
      <c r="DL80" s="18">
        <f t="shared" si="638"/>
        <v>6222483.5989742428</v>
      </c>
      <c r="DM80" s="18">
        <f t="shared" si="638"/>
        <v>13163498.808974244</v>
      </c>
      <c r="DN80" s="18">
        <f t="shared" si="638"/>
        <v>18802543.768974245</v>
      </c>
      <c r="DO80" s="18">
        <f t="shared" si="638"/>
        <v>14554488.378974244</v>
      </c>
      <c r="DP80" s="18">
        <f t="shared" si="638"/>
        <v>11038231.698974244</v>
      </c>
      <c r="DQ80" s="18">
        <f t="shared" si="638"/>
        <v>1237013.3489742447</v>
      </c>
      <c r="DR80" s="18">
        <f t="shared" si="638"/>
        <v>-2666544.5810257555</v>
      </c>
      <c r="DS80" s="18">
        <f t="shared" si="638"/>
        <v>-5938159.8110257555</v>
      </c>
      <c r="DT80" s="18">
        <f t="shared" si="638"/>
        <v>-7894055.001025755</v>
      </c>
      <c r="DU80" s="18">
        <f t="shared" si="638"/>
        <v>-15332472.511025755</v>
      </c>
      <c r="DV80" s="18">
        <f t="shared" si="638"/>
        <v>-17325207.541025754</v>
      </c>
      <c r="DW80" s="18">
        <f>+DW71+DW79</f>
        <v>-23144920.991025753</v>
      </c>
      <c r="DX80" s="18">
        <f>+DX71+DX79</f>
        <v>-4330124.3410257548</v>
      </c>
      <c r="DY80" s="18">
        <f>+DY71+DY79</f>
        <v>-5652955.041025755</v>
      </c>
      <c r="DZ80" s="18">
        <f>+DZ71+DZ79</f>
        <v>-7231737.081025755</v>
      </c>
      <c r="EA80" s="18">
        <f>+EA71+EA79</f>
        <v>-11287476.251025755</v>
      </c>
      <c r="EB80" s="18">
        <f t="shared" ref="EB80:GO80" si="639">+EB71+EB79</f>
        <v>-25370803.081025757</v>
      </c>
      <c r="EC80" s="18">
        <f t="shared" si="639"/>
        <v>-32424663.901025757</v>
      </c>
      <c r="ED80" s="18">
        <f t="shared" si="639"/>
        <v>-33792175.151025757</v>
      </c>
      <c r="EE80" s="18">
        <f t="shared" si="639"/>
        <v>-29401080.071025759</v>
      </c>
      <c r="EF80" s="18">
        <f t="shared" si="639"/>
        <v>-31019169.26102576</v>
      </c>
      <c r="EG80" s="18">
        <f t="shared" si="639"/>
        <v>-30864919.451025762</v>
      </c>
      <c r="EH80" s="18">
        <f t="shared" si="639"/>
        <v>-36563615.60102576</v>
      </c>
      <c r="EI80" s="18">
        <f t="shared" si="639"/>
        <v>-41243367.96102576</v>
      </c>
      <c r="EJ80" s="18">
        <f t="shared" si="639"/>
        <v>-2351287.5810257643</v>
      </c>
      <c r="EK80" s="18">
        <f t="shared" si="639"/>
        <v>2119930.2089742357</v>
      </c>
      <c r="EL80" s="18">
        <f t="shared" si="639"/>
        <v>4424425.6089742351</v>
      </c>
      <c r="EM80" s="18">
        <f t="shared" si="639"/>
        <v>6087204.3089742353</v>
      </c>
      <c r="EN80" s="18">
        <f t="shared" si="639"/>
        <v>10055988.288974235</v>
      </c>
      <c r="EO80" s="18">
        <f t="shared" si="639"/>
        <v>9961465.4589742348</v>
      </c>
      <c r="EP80" s="18">
        <f t="shared" si="639"/>
        <v>7465306.1589742349</v>
      </c>
      <c r="EQ80" s="18">
        <f t="shared" si="639"/>
        <v>7013536.4289742354</v>
      </c>
      <c r="ER80" s="18">
        <f t="shared" si="639"/>
        <v>3313884.8889742354</v>
      </c>
      <c r="ES80" s="18">
        <f t="shared" si="639"/>
        <v>1545314.6889742354</v>
      </c>
      <c r="ET80" s="18">
        <f t="shared" si="639"/>
        <v>-5357838.8210257646</v>
      </c>
      <c r="EU80" s="18">
        <f t="shared" si="639"/>
        <v>-9018384.511025764</v>
      </c>
      <c r="EV80" s="18">
        <f t="shared" si="639"/>
        <v>4923166.7689742353</v>
      </c>
      <c r="EW80" s="18">
        <f t="shared" si="639"/>
        <v>9671414.5989742354</v>
      </c>
      <c r="EX80" s="18">
        <f t="shared" si="639"/>
        <v>12918728.478974234</v>
      </c>
      <c r="EY80" s="18">
        <f t="shared" si="639"/>
        <v>21819944.668974236</v>
      </c>
      <c r="EZ80" s="18">
        <f t="shared" si="639"/>
        <v>25557413.268974237</v>
      </c>
      <c r="FA80" s="18">
        <f t="shared" si="639"/>
        <v>26899182.938974239</v>
      </c>
      <c r="FB80" s="18">
        <f t="shared" si="639"/>
        <v>26703839.48897424</v>
      </c>
      <c r="FC80" s="18">
        <f t="shared" si="639"/>
        <v>29477121.088974241</v>
      </c>
      <c r="FD80" s="18">
        <f t="shared" si="639"/>
        <v>30679409.868974242</v>
      </c>
      <c r="FE80" s="18">
        <f t="shared" si="639"/>
        <v>29290580.698974244</v>
      </c>
      <c r="FF80" s="18">
        <f t="shared" si="639"/>
        <v>29522436.668974243</v>
      </c>
      <c r="FG80" s="18">
        <f t="shared" si="639"/>
        <v>29187288.548974242</v>
      </c>
      <c r="FH80" s="18">
        <f t="shared" si="639"/>
        <v>-224298.84102575853</v>
      </c>
      <c r="FI80" s="18">
        <f t="shared" si="639"/>
        <v>-927153.10102575854</v>
      </c>
      <c r="FJ80" s="18">
        <f t="shared" si="639"/>
        <v>-4177514.0410257587</v>
      </c>
      <c r="FK80" s="18">
        <f t="shared" si="639"/>
        <v>-8301640.6410257593</v>
      </c>
      <c r="FL80" s="18">
        <f t="shared" si="639"/>
        <v>-14685148.151025759</v>
      </c>
      <c r="FM80" s="18">
        <f t="shared" si="639"/>
        <v>-23629407.42102576</v>
      </c>
      <c r="FN80" s="18">
        <f t="shared" si="639"/>
        <v>-28298911.801025759</v>
      </c>
      <c r="FO80" s="18">
        <f t="shared" si="639"/>
        <v>-29997396.661025759</v>
      </c>
      <c r="FP80" s="18">
        <f t="shared" si="639"/>
        <v>-31748842.841025759</v>
      </c>
      <c r="FQ80" s="18">
        <f t="shared" si="639"/>
        <v>-35447854.301025756</v>
      </c>
      <c r="FR80" s="18">
        <f t="shared" si="639"/>
        <v>-38745661.441025756</v>
      </c>
      <c r="FS80" s="18">
        <f t="shared" si="639"/>
        <v>-42956000.491025753</v>
      </c>
      <c r="FT80" s="18">
        <f t="shared" si="639"/>
        <v>5452408.2689742446</v>
      </c>
      <c r="FU80" s="18">
        <f t="shared" si="639"/>
        <v>3736783.5189742446</v>
      </c>
      <c r="FV80" s="18">
        <f t="shared" si="639"/>
        <v>3830852.1189742447</v>
      </c>
      <c r="FW80" s="18">
        <f t="shared" si="639"/>
        <v>3537841.4989742446</v>
      </c>
      <c r="FX80" s="18">
        <f t="shared" si="639"/>
        <v>-765497.07102575572</v>
      </c>
      <c r="FY80" s="18">
        <f t="shared" si="639"/>
        <v>-5724405.4810257554</v>
      </c>
      <c r="FZ80" s="18">
        <f t="shared" si="639"/>
        <v>-10482039.381025756</v>
      </c>
      <c r="GA80" s="18">
        <f t="shared" si="639"/>
        <v>-14152610.131025756</v>
      </c>
      <c r="GB80" s="18">
        <f t="shared" si="639"/>
        <v>-18251745.291025758</v>
      </c>
      <c r="GC80" s="18">
        <f t="shared" si="639"/>
        <v>-21701055.241025757</v>
      </c>
      <c r="GD80" s="18">
        <f t="shared" si="639"/>
        <v>-24811444.301025756</v>
      </c>
      <c r="GE80" s="18">
        <f t="shared" si="639"/>
        <v>-28151577.861025754</v>
      </c>
      <c r="GF80" s="18">
        <f t="shared" si="639"/>
        <v>1234033.0889742449</v>
      </c>
      <c r="GG80" s="18">
        <f t="shared" si="639"/>
        <v>8374400.9889742453</v>
      </c>
      <c r="GH80" s="18">
        <f t="shared" si="639"/>
        <v>14246394.098974247</v>
      </c>
      <c r="GI80" s="18">
        <f t="shared" si="639"/>
        <v>12821504.618974246</v>
      </c>
      <c r="GJ80" s="18">
        <f t="shared" si="639"/>
        <v>8939691.0489742458</v>
      </c>
      <c r="GK80" s="18">
        <f t="shared" si="639"/>
        <v>5022897.8189742453</v>
      </c>
      <c r="GL80" s="18">
        <f t="shared" si="639"/>
        <v>1614139.1789742452</v>
      </c>
      <c r="GM80" s="18">
        <f t="shared" si="639"/>
        <v>-879861.75102575496</v>
      </c>
      <c r="GN80" s="18">
        <f t="shared" si="639"/>
        <v>-5009990.1310257548</v>
      </c>
      <c r="GO80" s="18">
        <f t="shared" si="639"/>
        <v>-10135116.961025756</v>
      </c>
      <c r="GP80" s="18">
        <f t="shared" ref="GP80:GY80" si="640">+GP71+GP79</f>
        <v>-14361800.941025756</v>
      </c>
      <c r="GQ80" s="18">
        <f t="shared" si="640"/>
        <v>-20762465.261025757</v>
      </c>
      <c r="GR80" s="18">
        <f t="shared" si="640"/>
        <v>-7328050.9510257561</v>
      </c>
      <c r="GS80" s="18">
        <f t="shared" si="640"/>
        <v>-5134890.5110257566</v>
      </c>
      <c r="GT80" s="18">
        <f t="shared" si="640"/>
        <v>-7881615.991025757</v>
      </c>
      <c r="GU80" s="18">
        <f t="shared" si="640"/>
        <v>-8771563.5010257568</v>
      </c>
      <c r="GV80" s="18">
        <f t="shared" si="640"/>
        <v>-14218877.681025757</v>
      </c>
      <c r="GW80" s="18">
        <f t="shared" si="640"/>
        <v>-20752442.871025756</v>
      </c>
      <c r="GX80" s="18">
        <f t="shared" si="640"/>
        <v>-25576556.261025757</v>
      </c>
      <c r="GY80" s="18">
        <f t="shared" si="640"/>
        <v>-30934592.761025757</v>
      </c>
      <c r="GZ80" s="18">
        <f t="shared" ref="GZ80:HA80" si="641">+GZ71+GZ79</f>
        <v>-36870711.501025759</v>
      </c>
      <c r="HA80" s="18">
        <f t="shared" si="641"/>
        <v>-43173729.041025758</v>
      </c>
      <c r="HB80" s="18">
        <f t="shared" ref="HB80:HM80" si="642">+HB71+HB79</f>
        <v>-47216677.221025757</v>
      </c>
      <c r="HC80" s="18">
        <f t="shared" si="642"/>
        <v>-50047410.571025759</v>
      </c>
      <c r="HD80" s="18">
        <f t="shared" si="642"/>
        <v>25459600.028974235</v>
      </c>
      <c r="HE80" s="18">
        <f t="shared" si="642"/>
        <v>45741130.948974237</v>
      </c>
      <c r="HF80" s="18">
        <f t="shared" si="642"/>
        <v>54348936.918974236</v>
      </c>
      <c r="HG80" s="18">
        <f t="shared" si="642"/>
        <v>111485325.89897424</v>
      </c>
      <c r="HH80" s="18">
        <f t="shared" si="642"/>
        <v>167993052.59897423</v>
      </c>
      <c r="HI80" s="18">
        <f t="shared" si="642"/>
        <v>161302716.19897422</v>
      </c>
      <c r="HJ80" s="18">
        <f t="shared" si="642"/>
        <v>108971692.89897421</v>
      </c>
      <c r="HK80" s="18">
        <f t="shared" si="642"/>
        <v>108338078.54897422</v>
      </c>
      <c r="HL80" s="18">
        <f t="shared" si="642"/>
        <v>105682119.40897422</v>
      </c>
      <c r="HM80" s="18">
        <f t="shared" si="642"/>
        <v>103110136.54897422</v>
      </c>
      <c r="HN80" s="459"/>
      <c r="HO80" s="19"/>
      <c r="HP80" s="19"/>
      <c r="HQ80" s="19"/>
      <c r="HR80" s="19"/>
      <c r="HS80" s="19"/>
      <c r="HT80" s="19"/>
      <c r="HU80" s="19"/>
      <c r="HV80" s="19"/>
      <c r="HW80" s="19"/>
      <c r="HX80" s="19"/>
      <c r="HY80" s="19"/>
      <c r="HZ80" s="19"/>
      <c r="IA80" s="460"/>
    </row>
    <row r="81" spans="1:235" x14ac:dyDescent="0.2">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8"/>
      <c r="DM81" s="18"/>
      <c r="DN81" s="18"/>
      <c r="DO81" s="18"/>
      <c r="DP81" s="18"/>
      <c r="DQ81" s="18"/>
      <c r="DR81" s="18"/>
      <c r="DS81" s="18"/>
      <c r="DT81" s="18"/>
      <c r="DU81" s="18"/>
      <c r="DV81" s="18"/>
      <c r="DW81" s="18"/>
      <c r="DX81" s="18"/>
      <c r="DY81" s="18"/>
      <c r="DZ81" s="18"/>
      <c r="EA81" s="18"/>
      <c r="EB81" s="18"/>
      <c r="EC81" s="18"/>
      <c r="ED81" s="18"/>
      <c r="EE81" s="18"/>
      <c r="EF81" s="18"/>
      <c r="EG81" s="18"/>
      <c r="EH81" s="18"/>
      <c r="EI81" s="18"/>
      <c r="EJ81" s="18"/>
      <c r="EK81" s="18"/>
      <c r="EL81" s="18"/>
      <c r="EM81" s="18"/>
      <c r="EN81" s="18"/>
      <c r="EO81" s="18"/>
      <c r="EP81" s="18"/>
      <c r="EQ81" s="18"/>
      <c r="ER81" s="18"/>
      <c r="ES81" s="18"/>
      <c r="ET81" s="18"/>
      <c r="EU81" s="18"/>
      <c r="EV81" s="18"/>
      <c r="EW81" s="18"/>
      <c r="EX81" s="18"/>
      <c r="EY81" s="18"/>
      <c r="EZ81" s="18"/>
      <c r="FA81" s="18"/>
      <c r="FB81" s="18"/>
      <c r="FC81" s="18"/>
      <c r="FD81" s="18"/>
      <c r="FE81" s="18"/>
      <c r="FF81" s="18"/>
      <c r="FG81" s="18"/>
      <c r="FH81" s="18"/>
      <c r="FI81" s="18"/>
      <c r="FJ81" s="18"/>
      <c r="FK81" s="18"/>
      <c r="FL81" s="18"/>
      <c r="FM81" s="18"/>
      <c r="FN81" s="18"/>
      <c r="FO81" s="18"/>
      <c r="FP81" s="18"/>
      <c r="FQ81" s="18"/>
      <c r="FR81" s="18"/>
      <c r="FS81" s="18"/>
      <c r="FT81" s="18"/>
      <c r="FU81" s="18"/>
      <c r="FV81" s="18"/>
      <c r="FW81" s="18"/>
      <c r="FX81" s="18"/>
      <c r="FY81" s="18"/>
      <c r="FZ81" s="18"/>
      <c r="GA81" s="18"/>
      <c r="GB81" s="18"/>
      <c r="GC81" s="18"/>
      <c r="GD81" s="18"/>
      <c r="GE81" s="18"/>
      <c r="GF81" s="18"/>
      <c r="GG81" s="18"/>
      <c r="GH81" s="18"/>
      <c r="GI81" s="18"/>
      <c r="GJ81" s="18"/>
      <c r="GK81" s="18"/>
      <c r="GL81" s="18"/>
      <c r="GM81" s="18"/>
      <c r="GN81" s="18"/>
      <c r="GO81" s="18"/>
      <c r="GP81" s="18"/>
      <c r="GQ81" s="18"/>
      <c r="GR81" s="18"/>
      <c r="GS81" s="18"/>
      <c r="GT81" s="18"/>
      <c r="GU81" s="18"/>
      <c r="GV81" s="18"/>
      <c r="GW81" s="18"/>
      <c r="GX81" s="18"/>
      <c r="GY81" s="18"/>
      <c r="GZ81" s="18"/>
      <c r="HA81" s="18"/>
      <c r="HB81" s="18"/>
      <c r="HC81" s="18"/>
      <c r="HD81" s="18"/>
      <c r="HE81" s="18"/>
      <c r="HF81" s="18"/>
      <c r="HG81" s="18"/>
      <c r="HH81" s="18"/>
      <c r="HI81" s="18"/>
      <c r="HJ81" s="18"/>
      <c r="HK81" s="18"/>
      <c r="HL81" s="18"/>
      <c r="HM81" s="18"/>
      <c r="HN81" s="459"/>
      <c r="HO81" s="19"/>
      <c r="HP81" s="19"/>
      <c r="HQ81" s="19"/>
      <c r="HR81" s="19"/>
      <c r="HS81" s="19"/>
      <c r="HT81" s="19"/>
      <c r="HU81" s="19"/>
      <c r="HV81" s="19"/>
      <c r="HW81" s="19"/>
      <c r="HX81" s="19"/>
      <c r="HY81" s="19"/>
      <c r="HZ81" s="19"/>
      <c r="IA81" s="460"/>
    </row>
    <row r="82" spans="1:235" ht="14.25" customHeight="1" x14ac:dyDescent="0.2">
      <c r="A82" s="7" t="s">
        <v>197</v>
      </c>
      <c r="C82" s="1">
        <v>19100142</v>
      </c>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8"/>
      <c r="DM82" s="18"/>
      <c r="DN82" s="18"/>
      <c r="DO82" s="18"/>
      <c r="DP82" s="18"/>
      <c r="DQ82" s="18"/>
      <c r="DR82" s="18"/>
      <c r="DS82" s="18"/>
      <c r="DT82" s="18"/>
      <c r="DU82" s="18"/>
      <c r="DV82" s="18"/>
      <c r="DW82" s="18"/>
      <c r="DX82" s="18"/>
      <c r="DY82" s="18"/>
      <c r="DZ82" s="18"/>
      <c r="EA82" s="18"/>
      <c r="EB82" s="18"/>
      <c r="EC82" s="18"/>
      <c r="ED82" s="18"/>
      <c r="EE82" s="18"/>
      <c r="EF82" s="18"/>
      <c r="EG82" s="18"/>
      <c r="EH82" s="18"/>
      <c r="EI82" s="18"/>
      <c r="EJ82" s="18"/>
      <c r="EK82" s="18"/>
      <c r="EL82" s="18"/>
      <c r="EM82" s="18"/>
      <c r="EN82" s="18"/>
      <c r="EO82" s="18"/>
      <c r="EP82" s="18"/>
      <c r="EQ82" s="18"/>
      <c r="ER82" s="18"/>
      <c r="ES82" s="18"/>
      <c r="ET82" s="18"/>
      <c r="EU82" s="18"/>
      <c r="EV82" s="18"/>
      <c r="EW82" s="18"/>
      <c r="EX82" s="18"/>
      <c r="EY82" s="18"/>
      <c r="EZ82" s="18"/>
      <c r="FA82" s="18"/>
      <c r="FB82" s="18"/>
      <c r="FC82" s="18"/>
      <c r="FD82" s="18"/>
      <c r="FE82" s="18"/>
      <c r="FF82" s="18"/>
      <c r="FG82" s="18"/>
      <c r="FH82" s="18"/>
      <c r="FI82" s="18"/>
      <c r="FJ82" s="18"/>
      <c r="FK82" s="18"/>
      <c r="FL82" s="18"/>
      <c r="FM82" s="18"/>
      <c r="FN82" s="18"/>
      <c r="FO82" s="18"/>
      <c r="FP82" s="18"/>
      <c r="FQ82" s="18"/>
      <c r="FR82" s="18"/>
      <c r="FS82" s="18"/>
      <c r="FT82" s="18"/>
      <c r="FU82" s="18"/>
      <c r="FV82" s="18"/>
      <c r="FW82" s="18"/>
      <c r="FX82" s="18"/>
      <c r="FY82" s="18"/>
      <c r="FZ82" s="18"/>
      <c r="GA82" s="18"/>
      <c r="GB82" s="18"/>
      <c r="GC82" s="18"/>
      <c r="GD82" s="18"/>
      <c r="GE82" s="18"/>
      <c r="GF82" s="18"/>
      <c r="GG82" s="18"/>
      <c r="GH82" s="18"/>
      <c r="GI82" s="18"/>
      <c r="GJ82" s="18"/>
      <c r="GK82" s="18"/>
      <c r="GL82" s="18"/>
      <c r="GM82" s="18"/>
      <c r="GN82" s="18"/>
      <c r="GO82" s="18"/>
      <c r="GP82" s="18"/>
      <c r="GQ82" s="18"/>
      <c r="GR82" s="18"/>
      <c r="GS82" s="18"/>
      <c r="GT82" s="18"/>
      <c r="GU82" s="18"/>
      <c r="GV82" s="18"/>
      <c r="GW82" s="18"/>
      <c r="GX82" s="18"/>
      <c r="GY82" s="18"/>
      <c r="GZ82" s="18"/>
      <c r="HA82" s="18"/>
      <c r="HB82" s="18"/>
      <c r="HC82" s="18"/>
      <c r="HD82" s="18"/>
      <c r="HE82" s="18"/>
      <c r="HF82" s="18"/>
      <c r="HG82" s="18"/>
      <c r="HH82" s="18"/>
      <c r="HI82" s="18"/>
      <c r="HJ82" s="18"/>
      <c r="HK82" s="18"/>
      <c r="HL82" s="18"/>
      <c r="HM82" s="18"/>
      <c r="HN82" s="459"/>
      <c r="HO82" s="19"/>
      <c r="HP82" s="19"/>
      <c r="HQ82" s="19"/>
      <c r="HR82" s="19"/>
      <c r="HS82" s="19"/>
      <c r="HT82" s="19"/>
      <c r="HU82" s="19"/>
      <c r="HV82" s="19"/>
      <c r="HW82" s="19"/>
      <c r="HX82" s="19"/>
      <c r="HY82" s="19"/>
      <c r="HZ82" s="19"/>
      <c r="IA82" s="460"/>
    </row>
    <row r="83" spans="1:235" x14ac:dyDescent="0.2">
      <c r="B83" s="1" t="s">
        <v>172</v>
      </c>
      <c r="D83" s="17">
        <v>-53927.15</v>
      </c>
      <c r="E83" s="15">
        <f>+D88</f>
        <v>-10375.190000000002</v>
      </c>
      <c r="F83" s="15">
        <f>+E88</f>
        <v>0</v>
      </c>
      <c r="G83" s="15">
        <f>+F88</f>
        <v>64829.06</v>
      </c>
      <c r="H83" s="15">
        <f>+G88</f>
        <v>119495.51999999999</v>
      </c>
      <c r="I83" s="15">
        <f t="shared" ref="I83:AA83" si="643">ROUND(+H88,2)</f>
        <v>165175.88</v>
      </c>
      <c r="J83" s="15">
        <f t="shared" si="643"/>
        <v>168205.18</v>
      </c>
      <c r="K83" s="15">
        <f t="shared" si="643"/>
        <v>139982.28</v>
      </c>
      <c r="L83" s="15">
        <f t="shared" si="643"/>
        <v>92479.19</v>
      </c>
      <c r="M83" s="15">
        <f t="shared" si="643"/>
        <v>12227.42</v>
      </c>
      <c r="N83" s="15">
        <f t="shared" si="643"/>
        <v>-58922.44</v>
      </c>
      <c r="O83" s="15">
        <f t="shared" si="643"/>
        <v>-126415.56</v>
      </c>
      <c r="P83" s="15">
        <f t="shared" si="643"/>
        <v>-173301.01</v>
      </c>
      <c r="Q83" s="15">
        <f t="shared" si="643"/>
        <v>-196763.88</v>
      </c>
      <c r="R83" s="15">
        <f t="shared" si="643"/>
        <v>-199834.99</v>
      </c>
      <c r="S83" s="15">
        <f t="shared" si="643"/>
        <v>-186268.75</v>
      </c>
      <c r="T83" s="15">
        <f t="shared" si="643"/>
        <v>-168060.17</v>
      </c>
      <c r="U83" s="15">
        <f t="shared" si="643"/>
        <v>-156457.12</v>
      </c>
      <c r="V83" s="15">
        <f>ROUND(+U88,2)</f>
        <v>-158859.75</v>
      </c>
      <c r="W83" s="15">
        <f t="shared" si="643"/>
        <v>53936.38</v>
      </c>
      <c r="X83" s="15">
        <f t="shared" si="643"/>
        <v>45170.29</v>
      </c>
      <c r="Y83" s="15">
        <f t="shared" si="643"/>
        <v>31393.52</v>
      </c>
      <c r="Z83" s="15">
        <f>ROUND(+Y88,2)</f>
        <v>-14338.59</v>
      </c>
      <c r="AA83" s="15">
        <f t="shared" si="643"/>
        <v>-21593.09</v>
      </c>
      <c r="AB83" s="15">
        <f>+AA88</f>
        <v>-12015.68</v>
      </c>
      <c r="AC83" s="15">
        <f>+AB88</f>
        <v>16375.869999999999</v>
      </c>
      <c r="AD83" s="15">
        <f>+AC88</f>
        <v>60393.09</v>
      </c>
      <c r="AE83" s="15">
        <f t="shared" ref="AE83:AP83" si="644">+AD88</f>
        <v>119544.01999999999</v>
      </c>
      <c r="AF83" s="15">
        <f t="shared" si="644"/>
        <v>102009.44999999998</v>
      </c>
      <c r="AG83" s="15">
        <f t="shared" si="644"/>
        <v>130721.57999999999</v>
      </c>
      <c r="AH83" s="15">
        <f t="shared" si="644"/>
        <v>145289.25</v>
      </c>
      <c r="AI83" s="15">
        <f t="shared" si="644"/>
        <v>140992.14000000001</v>
      </c>
      <c r="AJ83" s="15">
        <f t="shared" si="644"/>
        <v>127129.20000000001</v>
      </c>
      <c r="AK83" s="15">
        <f t="shared" si="644"/>
        <v>107721.89000000001</v>
      </c>
      <c r="AL83" s="15">
        <f t="shared" si="644"/>
        <v>94979.6</v>
      </c>
      <c r="AM83" s="15">
        <f t="shared" si="644"/>
        <v>93204.47</v>
      </c>
      <c r="AN83" s="15">
        <f t="shared" si="644"/>
        <v>105588.42</v>
      </c>
      <c r="AO83" s="15">
        <f t="shared" si="644"/>
        <v>135223.96</v>
      </c>
      <c r="AP83" s="15">
        <f t="shared" si="644"/>
        <v>180965.55</v>
      </c>
      <c r="AQ83" s="15">
        <f>AP88</f>
        <v>238810.52</v>
      </c>
      <c r="AR83" s="15">
        <f>+AQ88</f>
        <v>211545.51</v>
      </c>
      <c r="AS83" s="15">
        <f>+AR88</f>
        <v>242331.52000000002</v>
      </c>
      <c r="AT83" s="15">
        <f t="shared" ref="AT83:DE83" si="645">+AS88</f>
        <v>278754.44</v>
      </c>
      <c r="AU83" s="15">
        <f t="shared" si="645"/>
        <v>299939.14</v>
      </c>
      <c r="AV83" s="15">
        <f t="shared" si="645"/>
        <v>309055.93</v>
      </c>
      <c r="AW83" s="15">
        <f t="shared" si="645"/>
        <v>324605.33</v>
      </c>
      <c r="AX83" s="15">
        <f t="shared" si="645"/>
        <v>304277.45</v>
      </c>
      <c r="AY83" s="15">
        <f t="shared" si="645"/>
        <v>381582.83</v>
      </c>
      <c r="AZ83" s="16">
        <f t="shared" si="645"/>
        <v>104436.58000000002</v>
      </c>
      <c r="BA83" s="16">
        <f t="shared" si="645"/>
        <v>155895.36000000002</v>
      </c>
      <c r="BB83" s="16">
        <f t="shared" si="645"/>
        <v>227659.39</v>
      </c>
      <c r="BC83" s="16">
        <f t="shared" si="645"/>
        <v>313162.67000000004</v>
      </c>
      <c r="BD83" s="16">
        <f t="shared" si="645"/>
        <v>176676.64000000004</v>
      </c>
      <c r="BE83" s="16">
        <f t="shared" si="645"/>
        <v>225205.11000000004</v>
      </c>
      <c r="BF83" s="16">
        <f t="shared" si="645"/>
        <v>255732.43000000005</v>
      </c>
      <c r="BG83" s="16">
        <f t="shared" si="645"/>
        <v>288517.56000000006</v>
      </c>
      <c r="BH83" s="16">
        <f t="shared" si="645"/>
        <v>305770.23000000004</v>
      </c>
      <c r="BI83" s="16">
        <f t="shared" si="645"/>
        <v>309320.35000000003</v>
      </c>
      <c r="BJ83" s="16">
        <f t="shared" si="645"/>
        <v>305827.73000000004</v>
      </c>
      <c r="BK83" s="16">
        <f t="shared" si="645"/>
        <v>310799.29000000004</v>
      </c>
      <c r="BL83" s="16">
        <f t="shared" si="645"/>
        <v>335702.12000000005</v>
      </c>
      <c r="BM83" s="16">
        <f t="shared" si="645"/>
        <v>393713.85000000003</v>
      </c>
      <c r="BN83" s="16">
        <f t="shared" si="645"/>
        <v>483804.92000000004</v>
      </c>
      <c r="BO83" s="16">
        <f t="shared" si="645"/>
        <v>602503.81000000006</v>
      </c>
      <c r="BP83" s="16">
        <f t="shared" si="645"/>
        <v>344651.68000000005</v>
      </c>
      <c r="BQ83" s="16">
        <f t="shared" si="645"/>
        <v>419772.66000000003</v>
      </c>
      <c r="BR83" s="16">
        <f t="shared" si="645"/>
        <v>428691.56000000006</v>
      </c>
      <c r="BS83" s="16">
        <f t="shared" si="645"/>
        <v>436873.02</v>
      </c>
      <c r="BT83" s="16">
        <f t="shared" si="645"/>
        <v>398624.22000000003</v>
      </c>
      <c r="BU83" s="16">
        <f t="shared" si="645"/>
        <v>363444.93000000005</v>
      </c>
      <c r="BV83" s="16">
        <f t="shared" si="645"/>
        <v>325000.02</v>
      </c>
      <c r="BW83" s="16">
        <f t="shared" si="645"/>
        <v>274861.88</v>
      </c>
      <c r="BX83" s="16">
        <f t="shared" si="645"/>
        <v>253009.27000000002</v>
      </c>
      <c r="BY83" s="16">
        <f t="shared" si="645"/>
        <v>266407.09000000003</v>
      </c>
      <c r="BZ83" s="16">
        <f t="shared" si="645"/>
        <v>323247.60000000003</v>
      </c>
      <c r="CA83" s="16">
        <f t="shared" si="645"/>
        <v>419470.03</v>
      </c>
      <c r="CB83" s="16">
        <f t="shared" si="645"/>
        <v>337524.06000000006</v>
      </c>
      <c r="CC83" s="16">
        <f>+CB88</f>
        <v>385014.98000000004</v>
      </c>
      <c r="CD83" s="16">
        <f>+CC88</f>
        <v>469275.62000000005</v>
      </c>
      <c r="CE83" s="16">
        <f t="shared" si="645"/>
        <v>515392.09000000008</v>
      </c>
      <c r="CF83" s="16">
        <f t="shared" si="645"/>
        <v>519886.62000000011</v>
      </c>
      <c r="CG83" s="16">
        <f t="shared" si="645"/>
        <v>505321.68000000011</v>
      </c>
      <c r="CH83" s="16">
        <f t="shared" si="645"/>
        <v>470830.20000000013</v>
      </c>
      <c r="CI83" s="16">
        <f t="shared" si="645"/>
        <v>433219.12000000011</v>
      </c>
      <c r="CJ83" s="16">
        <f t="shared" si="645"/>
        <v>418368.2300000001</v>
      </c>
      <c r="CK83" s="16">
        <f t="shared" si="645"/>
        <v>426578.51000000013</v>
      </c>
      <c r="CL83" s="16">
        <f t="shared" si="645"/>
        <v>461984.66000000015</v>
      </c>
      <c r="CM83" s="16">
        <f t="shared" si="645"/>
        <v>520704.28000000014</v>
      </c>
      <c r="CN83" s="16">
        <f t="shared" si="645"/>
        <v>339595.74007598899</v>
      </c>
      <c r="CO83" s="16">
        <f t="shared" si="645"/>
        <v>398625.940075989</v>
      </c>
      <c r="CP83" s="16">
        <f t="shared" si="645"/>
        <v>460454.83007598901</v>
      </c>
      <c r="CQ83" s="16">
        <f t="shared" si="645"/>
        <v>487483.03007598902</v>
      </c>
      <c r="CR83" s="16">
        <f t="shared" si="645"/>
        <v>491402.65007598902</v>
      </c>
      <c r="CS83" s="16">
        <f t="shared" si="645"/>
        <v>483832.53007598902</v>
      </c>
      <c r="CT83" s="16">
        <f t="shared" si="645"/>
        <v>470171.68007598905</v>
      </c>
      <c r="CU83" s="16">
        <f t="shared" si="645"/>
        <v>459651.37007598905</v>
      </c>
      <c r="CV83" s="16">
        <f t="shared" si="645"/>
        <v>435706.72007598903</v>
      </c>
      <c r="CW83" s="16">
        <f t="shared" si="645"/>
        <v>444474.25007598905</v>
      </c>
      <c r="CX83" s="16">
        <f t="shared" si="645"/>
        <v>470288.97007598903</v>
      </c>
      <c r="CY83" s="16">
        <f t="shared" si="645"/>
        <v>509784.37007598905</v>
      </c>
      <c r="CZ83" s="16">
        <f t="shared" si="645"/>
        <v>318460.75007598905</v>
      </c>
      <c r="DA83" s="16">
        <f t="shared" si="645"/>
        <v>353614.26007598906</v>
      </c>
      <c r="DB83" s="16">
        <f t="shared" si="645"/>
        <v>383404.11007598904</v>
      </c>
      <c r="DC83" s="16">
        <f t="shared" si="645"/>
        <v>393745.85007598903</v>
      </c>
      <c r="DD83" s="16">
        <f t="shared" si="645"/>
        <v>401488.00007598905</v>
      </c>
      <c r="DE83" s="16">
        <f t="shared" si="645"/>
        <v>409649.92007598904</v>
      </c>
      <c r="DF83" s="16">
        <f t="shared" ref="DF83:FQ83" si="646">+DE88</f>
        <v>416997.89007598901</v>
      </c>
      <c r="DG83" s="16">
        <f t="shared" si="646"/>
        <v>426835.21007598902</v>
      </c>
      <c r="DH83" s="16">
        <f t="shared" si="646"/>
        <v>443796.93007598899</v>
      </c>
      <c r="DI83" s="16">
        <f t="shared" si="646"/>
        <v>474067.03007598897</v>
      </c>
      <c r="DJ83" s="16">
        <f t="shared" si="646"/>
        <v>520380.91007598897</v>
      </c>
      <c r="DK83" s="16">
        <f t="shared" si="646"/>
        <v>578458.60007598903</v>
      </c>
      <c r="DL83" s="18">
        <f t="shared" si="646"/>
        <v>652549.21007598902</v>
      </c>
      <c r="DM83" s="18">
        <f t="shared" si="646"/>
        <v>329352.61007598904</v>
      </c>
      <c r="DN83" s="18">
        <f t="shared" si="646"/>
        <v>356544.70007598907</v>
      </c>
      <c r="DO83" s="18">
        <f t="shared" si="646"/>
        <v>370050.38007598906</v>
      </c>
      <c r="DP83" s="18">
        <f t="shared" si="646"/>
        <v>368086.81007598905</v>
      </c>
      <c r="DQ83" s="18">
        <f t="shared" si="646"/>
        <v>352329.90007598908</v>
      </c>
      <c r="DR83" s="18">
        <f t="shared" si="646"/>
        <v>330034.1700759891</v>
      </c>
      <c r="DS83" s="18">
        <f t="shared" si="646"/>
        <v>301358.79007598909</v>
      </c>
      <c r="DT83" s="18">
        <f t="shared" si="646"/>
        <v>277654.96007598907</v>
      </c>
      <c r="DU83" s="18">
        <f t="shared" si="646"/>
        <v>264741.13007598906</v>
      </c>
      <c r="DV83" s="18">
        <f t="shared" si="646"/>
        <v>268140.15007598908</v>
      </c>
      <c r="DW83" s="18">
        <f t="shared" si="646"/>
        <v>284325.5500759891</v>
      </c>
      <c r="DX83" s="18">
        <f t="shared" si="646"/>
        <v>302076.35007598909</v>
      </c>
      <c r="DY83" s="18">
        <f t="shared" si="646"/>
        <v>323534.81007598911</v>
      </c>
      <c r="DZ83" s="18">
        <f t="shared" si="646"/>
        <v>329389.07007598912</v>
      </c>
      <c r="EA83" s="18">
        <f t="shared" si="646"/>
        <v>316690.94007598911</v>
      </c>
      <c r="EB83" s="18">
        <f t="shared" si="646"/>
        <v>284256.07007598912</v>
      </c>
      <c r="EC83" s="18">
        <f t="shared" si="646"/>
        <v>235104.26007598912</v>
      </c>
      <c r="ED83" s="18">
        <f t="shared" si="646"/>
        <v>170526.53007598911</v>
      </c>
      <c r="EE83" s="18">
        <f t="shared" si="646"/>
        <v>104987.74007598912</v>
      </c>
      <c r="EF83" s="18">
        <f t="shared" si="646"/>
        <v>48531.530075989118</v>
      </c>
      <c r="EG83" s="18">
        <f t="shared" si="646"/>
        <v>1618.9200759891173</v>
      </c>
      <c r="EH83" s="18">
        <f t="shared" si="646"/>
        <v>-29961.999924010881</v>
      </c>
      <c r="EI83" s="18">
        <f t="shared" si="646"/>
        <v>-44486.13992401088</v>
      </c>
      <c r="EJ83" s="18">
        <f t="shared" si="646"/>
        <v>-45311.289924010882</v>
      </c>
      <c r="EK83" s="18">
        <f t="shared" si="646"/>
        <v>-43252.549924010884</v>
      </c>
      <c r="EL83" s="18">
        <f t="shared" si="646"/>
        <v>-48997.999924010881</v>
      </c>
      <c r="EM83" s="18">
        <f t="shared" si="646"/>
        <v>-73074.339924010885</v>
      </c>
      <c r="EN83" s="18">
        <f t="shared" si="646"/>
        <v>-118122.64992401088</v>
      </c>
      <c r="EO83" s="18">
        <f t="shared" si="646"/>
        <v>-180121.32992401088</v>
      </c>
      <c r="EP83" s="18">
        <f t="shared" si="646"/>
        <v>-244440.63992401087</v>
      </c>
      <c r="EQ83" s="18">
        <f t="shared" si="646"/>
        <v>-310319.30992401089</v>
      </c>
      <c r="ER83" s="18">
        <f t="shared" si="646"/>
        <v>-363349.22992401087</v>
      </c>
      <c r="ES83" s="18">
        <f t="shared" si="646"/>
        <v>-402077.67992401088</v>
      </c>
      <c r="ET83" s="18">
        <f t="shared" si="646"/>
        <v>-422286.09992401086</v>
      </c>
      <c r="EU83" s="18">
        <f t="shared" si="646"/>
        <v>-423220.13992401084</v>
      </c>
      <c r="EV83" s="18">
        <f t="shared" si="646"/>
        <v>-410018.35992401082</v>
      </c>
      <c r="EW83" s="18">
        <f t="shared" si="646"/>
        <v>-396242.70992401079</v>
      </c>
      <c r="EX83" s="18">
        <f t="shared" si="646"/>
        <v>-391151.67992401076</v>
      </c>
      <c r="EY83" s="18">
        <f t="shared" si="646"/>
        <v>-412103.55992401077</v>
      </c>
      <c r="EZ83" s="18">
        <f t="shared" si="646"/>
        <v>-448769.22992401075</v>
      </c>
      <c r="FA83" s="18">
        <f t="shared" si="646"/>
        <v>-509929.31992401078</v>
      </c>
      <c r="FB83" s="18">
        <f t="shared" si="646"/>
        <v>-575383.78992401075</v>
      </c>
      <c r="FC83" s="18">
        <f t="shared" si="646"/>
        <v>-639824.80992401077</v>
      </c>
      <c r="FD83" s="18">
        <f t="shared" si="646"/>
        <v>-693784.65992401075</v>
      </c>
      <c r="FE83" s="18">
        <f t="shared" si="646"/>
        <v>-734173.76992401073</v>
      </c>
      <c r="FF83" s="18">
        <f t="shared" si="646"/>
        <v>-756976.11992401071</v>
      </c>
      <c r="FG83" s="18">
        <f t="shared" si="646"/>
        <v>-761846.9899240107</v>
      </c>
      <c r="FH83" s="18">
        <f t="shared" si="646"/>
        <v>-750998.88992401073</v>
      </c>
      <c r="FI83" s="18">
        <f t="shared" si="646"/>
        <v>-731648.19992401078</v>
      </c>
      <c r="FJ83" s="18">
        <f t="shared" si="646"/>
        <v>-721816.89992401074</v>
      </c>
      <c r="FK83" s="18">
        <f t="shared" si="646"/>
        <v>-724012.16992401076</v>
      </c>
      <c r="FL83" s="18">
        <f t="shared" si="646"/>
        <v>-733943.31992401078</v>
      </c>
      <c r="FM83" s="18">
        <f t="shared" si="646"/>
        <v>-747615.06992401078</v>
      </c>
      <c r="FN83" s="18">
        <f t="shared" si="646"/>
        <v>-760252.39992401074</v>
      </c>
      <c r="FO83" s="18">
        <f t="shared" si="646"/>
        <v>-771060.14992401074</v>
      </c>
      <c r="FP83" s="18">
        <f t="shared" si="646"/>
        <v>-770318.31992401078</v>
      </c>
      <c r="FQ83" s="18">
        <f t="shared" si="646"/>
        <v>-753809.09992401081</v>
      </c>
      <c r="FR83" s="18">
        <f t="shared" ref="FR83:GO83" si="647">+FQ88</f>
        <v>-723076.99992401083</v>
      </c>
      <c r="FS83" s="18">
        <f t="shared" si="647"/>
        <v>-679743.74992401083</v>
      </c>
      <c r="FT83" s="18">
        <f t="shared" si="647"/>
        <v>-613677.76992401085</v>
      </c>
      <c r="FU83" s="18">
        <f t="shared" si="647"/>
        <v>-337738.78992401087</v>
      </c>
      <c r="FV83" s="18">
        <f t="shared" si="647"/>
        <v>-294655.8199240109</v>
      </c>
      <c r="FW83" s="18">
        <f t="shared" si="647"/>
        <v>-267474.12992401089</v>
      </c>
      <c r="FX83" s="18">
        <f t="shared" si="647"/>
        <v>-256679.33992401088</v>
      </c>
      <c r="FY83" s="18">
        <f t="shared" si="647"/>
        <v>-249771.09992401089</v>
      </c>
      <c r="FZ83" s="18">
        <f t="shared" si="647"/>
        <v>-245777.5699240109</v>
      </c>
      <c r="GA83" s="18">
        <f t="shared" si="647"/>
        <v>-234481.6099240109</v>
      </c>
      <c r="GB83" s="18">
        <f t="shared" si="647"/>
        <v>-211346.08992401091</v>
      </c>
      <c r="GC83" s="18">
        <f t="shared" si="647"/>
        <v>-171491.80992401091</v>
      </c>
      <c r="GD83" s="18">
        <f t="shared" si="647"/>
        <v>-114216.53992401093</v>
      </c>
      <c r="GE83" s="18">
        <f t="shared" si="647"/>
        <v>-40270.649924010926</v>
      </c>
      <c r="GF83" s="18">
        <f t="shared" si="647"/>
        <v>50432.620075989078</v>
      </c>
      <c r="GG83" s="18">
        <f t="shared" si="647"/>
        <v>61972.210075989075</v>
      </c>
      <c r="GH83" s="18">
        <f t="shared" si="647"/>
        <v>106680.25007598908</v>
      </c>
      <c r="GI83" s="18">
        <f t="shared" si="647"/>
        <v>125323.67007598908</v>
      </c>
      <c r="GJ83" s="18">
        <f t="shared" si="647"/>
        <v>115423.68007598908</v>
      </c>
      <c r="GK83" s="18">
        <f t="shared" si="647"/>
        <v>85183.150075989077</v>
      </c>
      <c r="GL83" s="18">
        <f t="shared" si="647"/>
        <v>42299.910075989079</v>
      </c>
      <c r="GM83" s="18">
        <f t="shared" si="647"/>
        <v>-4959.1199240109199</v>
      </c>
      <c r="GN83" s="18">
        <f t="shared" si="647"/>
        <v>-43217.929924010918</v>
      </c>
      <c r="GO83" s="18">
        <f t="shared" si="647"/>
        <v>-67297.43992401092</v>
      </c>
      <c r="GP83" s="18">
        <f t="shared" ref="GP83" si="648">+GO88</f>
        <v>-71446.579924010919</v>
      </c>
      <c r="GQ83" s="18">
        <f t="shared" ref="GQ83" si="649">+GP88</f>
        <v>-55558.929924010918</v>
      </c>
      <c r="GR83" s="18">
        <f t="shared" ref="GR83" si="650">+GQ88</f>
        <v>-19935.819924010917</v>
      </c>
      <c r="GS83" s="18">
        <f t="shared" ref="GS83" si="651">+GR88</f>
        <v>17717.760075989085</v>
      </c>
      <c r="GT83" s="18">
        <f t="shared" ref="GT83" si="652">+GS88</f>
        <v>46941.620075989085</v>
      </c>
      <c r="GU83" s="18">
        <f t="shared" ref="GU83" si="653">+GT88</f>
        <v>48653.150075989084</v>
      </c>
      <c r="GV83" s="18">
        <f t="shared" ref="GV83" si="654">+GU88</f>
        <v>34207.570075989082</v>
      </c>
      <c r="GW83" s="18">
        <f t="shared" ref="GW83" si="655">+GV88</f>
        <v>-3075.4599240109164</v>
      </c>
      <c r="GX83" s="18">
        <f t="shared" ref="GX83" si="656">+GW88</f>
        <v>-53390.029924010916</v>
      </c>
      <c r="GY83" s="18">
        <f t="shared" ref="GY83" si="657">+GX88</f>
        <v>-105698.08992401091</v>
      </c>
      <c r="GZ83" s="18">
        <f t="shared" ref="GZ83" si="658">+GY88</f>
        <v>-138770.98992401091</v>
      </c>
      <c r="HA83" s="18">
        <f t="shared" ref="HA83" si="659">+GZ88</f>
        <v>-154481.96992401092</v>
      </c>
      <c r="HB83" s="18">
        <f t="shared" ref="HB83" si="660">+HA88</f>
        <v>-144154.12992401092</v>
      </c>
      <c r="HC83" s="18">
        <f t="shared" ref="HC83" si="661">+HB88</f>
        <v>-111038.03992401093</v>
      </c>
      <c r="HD83" s="18">
        <f t="shared" ref="HD83" si="662">+HC88</f>
        <v>-52787.109924010925</v>
      </c>
      <c r="HE83" s="18">
        <f t="shared" ref="HE83" si="663">+HD88</f>
        <v>9192.360075989076</v>
      </c>
      <c r="HF83" s="18">
        <f t="shared" ref="HF83" si="664">+HE88</f>
        <v>66059.170075989066</v>
      </c>
      <c r="HG83" s="18">
        <f t="shared" ref="HG83" si="665">+HF88</f>
        <v>94645.300075989071</v>
      </c>
      <c r="HH83" s="18">
        <f t="shared" ref="HH83" si="666">+HG88</f>
        <v>99383.530075989067</v>
      </c>
      <c r="HI83" s="18">
        <f t="shared" ref="HI83" si="667">+HH88</f>
        <v>63476.370075989063</v>
      </c>
      <c r="HJ83" s="18">
        <f t="shared" ref="HJ83" si="668">+HI88</f>
        <v>15042.690075989063</v>
      </c>
      <c r="HK83" s="18">
        <f t="shared" ref="HK83" si="669">+HJ88</f>
        <v>-32066.729924010935</v>
      </c>
      <c r="HL83" s="18">
        <f t="shared" ref="HL83" si="670">+HK88</f>
        <v>-59413.649924010933</v>
      </c>
      <c r="HM83" s="18">
        <f t="shared" ref="HM83" si="671">+HL88</f>
        <v>-62309.409924010935</v>
      </c>
      <c r="HN83" s="459"/>
      <c r="HO83" s="19"/>
      <c r="HP83" s="19"/>
      <c r="HQ83" s="19"/>
      <c r="HR83" s="19"/>
      <c r="HS83" s="19"/>
      <c r="HT83" s="19"/>
      <c r="HU83" s="19"/>
      <c r="HV83" s="19"/>
      <c r="HW83" s="19"/>
      <c r="HX83" s="19"/>
      <c r="HY83" s="19"/>
      <c r="HZ83" s="19"/>
      <c r="IA83" s="460"/>
    </row>
    <row r="84" spans="1:235" x14ac:dyDescent="0.2">
      <c r="B84" s="1" t="s">
        <v>173</v>
      </c>
      <c r="D84" s="21"/>
      <c r="E84" s="21">
        <v>-64215.05</v>
      </c>
      <c r="F84" s="21"/>
      <c r="G84" s="21"/>
      <c r="H84" s="21"/>
      <c r="I84" s="21"/>
      <c r="J84" s="21"/>
      <c r="K84" s="21"/>
      <c r="L84" s="21"/>
      <c r="M84" s="21"/>
      <c r="N84" s="21"/>
      <c r="O84" s="21"/>
      <c r="P84" s="21"/>
      <c r="Q84" s="21"/>
      <c r="R84" s="21"/>
      <c r="S84" s="21"/>
      <c r="T84" s="21"/>
      <c r="U84" s="21"/>
      <c r="V84" s="21">
        <v>168060.17</v>
      </c>
      <c r="W84" s="21"/>
      <c r="X84" s="21"/>
      <c r="Y84" s="21">
        <v>-31393.52</v>
      </c>
      <c r="Z84" s="21"/>
      <c r="AA84" s="21"/>
      <c r="AB84" s="21"/>
      <c r="AC84" s="21"/>
      <c r="AD84" s="21"/>
      <c r="AE84" s="21">
        <v>-59810.41</v>
      </c>
      <c r="AF84" s="21"/>
      <c r="AG84" s="21"/>
      <c r="AH84" s="21"/>
      <c r="AI84" s="21"/>
      <c r="AJ84" s="21"/>
      <c r="AK84" s="21"/>
      <c r="AL84" s="21"/>
      <c r="AM84" s="21"/>
      <c r="AN84" s="21">
        <v>0</v>
      </c>
      <c r="AO84" s="21">
        <v>0</v>
      </c>
      <c r="AP84" s="21">
        <v>0</v>
      </c>
      <c r="AQ84" s="21">
        <v>-96708</v>
      </c>
      <c r="AR84" s="21">
        <v>0</v>
      </c>
      <c r="AS84" s="21">
        <v>0</v>
      </c>
      <c r="AT84" s="21">
        <v>0</v>
      </c>
      <c r="AU84" s="21">
        <v>0</v>
      </c>
      <c r="AV84" s="21">
        <v>0</v>
      </c>
      <c r="AW84" s="21">
        <v>0</v>
      </c>
      <c r="AX84" s="21">
        <v>0</v>
      </c>
      <c r="AY84" s="21"/>
      <c r="AZ84" s="22"/>
      <c r="BA84" s="22"/>
      <c r="BB84" s="22"/>
      <c r="BC84" s="22">
        <v>-197552</v>
      </c>
      <c r="BD84" s="22">
        <v>0</v>
      </c>
      <c r="BE84" s="22">
        <v>0</v>
      </c>
      <c r="BF84" s="22">
        <v>0</v>
      </c>
      <c r="BG84" s="22">
        <v>0</v>
      </c>
      <c r="BH84" s="18"/>
      <c r="BI84" s="18"/>
      <c r="BJ84" s="18"/>
      <c r="BK84" s="18"/>
      <c r="BL84" s="18"/>
      <c r="BM84" s="18"/>
      <c r="BN84" s="22">
        <v>0</v>
      </c>
      <c r="BO84" s="22">
        <v>-413583</v>
      </c>
      <c r="BP84" s="18"/>
      <c r="BQ84" s="18"/>
      <c r="BR84" s="18"/>
      <c r="BS84" s="18"/>
      <c r="BT84" s="18"/>
      <c r="BU84" s="18"/>
      <c r="BV84" s="18"/>
      <c r="BW84" s="18"/>
      <c r="BX84" s="18"/>
      <c r="BY84" s="18"/>
      <c r="BZ84" s="18"/>
      <c r="CA84" s="25">
        <v>-214894</v>
      </c>
      <c r="CB84" s="18"/>
      <c r="CC84" s="18"/>
      <c r="CD84" s="18"/>
      <c r="CE84" s="18"/>
      <c r="CF84" s="18"/>
      <c r="CG84" s="18"/>
      <c r="CH84" s="18"/>
      <c r="CI84" s="18"/>
      <c r="CJ84" s="18"/>
      <c r="CK84" s="18"/>
      <c r="CL84" s="18"/>
      <c r="CM84" s="22">
        <v>-231020.70992401117</v>
      </c>
      <c r="CN84" s="18"/>
      <c r="CO84" s="18"/>
      <c r="CP84" s="18"/>
      <c r="CQ84" s="18"/>
      <c r="CR84" s="18"/>
      <c r="CS84" s="18"/>
      <c r="CT84" s="18"/>
      <c r="CU84" s="18"/>
      <c r="CV84" s="18"/>
      <c r="CW84" s="18"/>
      <c r="CX84" s="18"/>
      <c r="CY84" s="22">
        <v>-224640</v>
      </c>
      <c r="CZ84" s="18"/>
      <c r="DA84" s="18"/>
      <c r="DB84" s="18"/>
      <c r="DC84" s="18"/>
      <c r="DD84" s="18"/>
      <c r="DE84" s="18"/>
      <c r="DF84" s="18"/>
      <c r="DG84" s="18"/>
      <c r="DH84" s="18"/>
      <c r="DI84" s="18"/>
      <c r="DJ84" s="18"/>
      <c r="DK84" s="18"/>
      <c r="DL84" s="23">
        <v>-358888</v>
      </c>
      <c r="DM84" s="18"/>
      <c r="DN84" s="18"/>
      <c r="DO84" s="18"/>
      <c r="DP84" s="18"/>
      <c r="DQ84" s="18"/>
      <c r="DR84" s="18"/>
      <c r="DS84" s="18"/>
      <c r="DT84" s="18"/>
      <c r="DU84" s="18"/>
      <c r="DV84" s="18"/>
      <c r="DW84" s="18"/>
      <c r="DX84" s="18"/>
      <c r="DY84" s="18"/>
      <c r="DZ84" s="18"/>
      <c r="EA84" s="18"/>
      <c r="EB84" s="18"/>
      <c r="EC84" s="18"/>
      <c r="ED84" s="18"/>
      <c r="EE84" s="18"/>
      <c r="EF84" s="18"/>
      <c r="EG84" s="18"/>
      <c r="EH84" s="18"/>
      <c r="EI84" s="18"/>
      <c r="EJ84" s="18"/>
      <c r="EK84" s="18"/>
      <c r="EL84" s="18"/>
      <c r="EM84" s="18"/>
      <c r="EN84" s="18"/>
      <c r="EO84" s="18"/>
      <c r="EP84" s="18"/>
      <c r="EQ84" s="18"/>
      <c r="ER84" s="18"/>
      <c r="ES84" s="18"/>
      <c r="ET84" s="18"/>
      <c r="EU84" s="18"/>
      <c r="EV84" s="57"/>
      <c r="EW84" s="18"/>
      <c r="EX84" s="18"/>
      <c r="EY84" s="18"/>
      <c r="EZ84" s="18"/>
      <c r="FA84" s="18"/>
      <c r="FB84" s="18"/>
      <c r="FC84" s="18"/>
      <c r="FD84" s="18"/>
      <c r="FE84" s="18"/>
      <c r="FF84" s="18"/>
      <c r="FG84" s="18"/>
      <c r="FH84" s="18"/>
      <c r="FI84" s="18"/>
      <c r="FJ84" s="18"/>
      <c r="FK84" s="18"/>
      <c r="FL84" s="18"/>
      <c r="FM84" s="18"/>
      <c r="FN84" s="18"/>
      <c r="FO84" s="18"/>
      <c r="FP84" s="18"/>
      <c r="FQ84" s="18"/>
      <c r="FR84" s="18"/>
      <c r="FS84" s="18"/>
      <c r="FT84" s="23">
        <v>226638</v>
      </c>
      <c r="FU84" s="18"/>
      <c r="FV84" s="18"/>
      <c r="FW84" s="18"/>
      <c r="FX84" s="18"/>
      <c r="FY84" s="18"/>
      <c r="FZ84" s="18"/>
      <c r="GA84" s="18"/>
      <c r="GB84" s="18"/>
      <c r="GC84" s="18"/>
      <c r="GD84" s="18"/>
      <c r="GE84" s="18"/>
      <c r="GF84" s="23">
        <v>-32402</v>
      </c>
      <c r="GG84" s="18"/>
      <c r="GH84" s="18"/>
      <c r="GI84" s="18"/>
      <c r="GJ84" s="18"/>
      <c r="GK84" s="18"/>
      <c r="GL84" s="18"/>
      <c r="GM84" s="18"/>
      <c r="GN84" s="18"/>
      <c r="GO84" s="18"/>
      <c r="GP84" s="18"/>
      <c r="GQ84" s="18"/>
      <c r="GR84" s="18"/>
      <c r="GS84" s="18"/>
      <c r="GT84" s="18"/>
      <c r="GU84" s="18"/>
      <c r="GV84" s="18"/>
      <c r="GW84" s="18"/>
      <c r="GX84" s="18"/>
      <c r="GY84" s="18"/>
      <c r="GZ84" s="18"/>
      <c r="HA84" s="18"/>
      <c r="HB84" s="18"/>
      <c r="HC84" s="18"/>
      <c r="HD84" s="18"/>
      <c r="HE84" s="18"/>
      <c r="HF84" s="18"/>
      <c r="HG84" s="18"/>
      <c r="HH84" s="18"/>
      <c r="HI84" s="18"/>
      <c r="HJ84" s="18"/>
      <c r="HK84" s="18"/>
      <c r="HL84" s="18"/>
      <c r="HM84" s="18"/>
      <c r="HN84" s="459"/>
      <c r="HO84" s="19"/>
      <c r="HP84" s="28"/>
      <c r="HQ84" s="19"/>
      <c r="HR84" s="19"/>
      <c r="HS84" s="19"/>
      <c r="HT84" s="19"/>
      <c r="HU84" s="19"/>
      <c r="HV84" s="19"/>
      <c r="HW84" s="19"/>
      <c r="HX84" s="19"/>
      <c r="HY84" s="19"/>
      <c r="HZ84" s="19"/>
      <c r="IA84" s="460"/>
    </row>
    <row r="85" spans="1:235" hidden="1" x14ac:dyDescent="0.2">
      <c r="B85" s="1" t="s">
        <v>198</v>
      </c>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v>-328008.39</v>
      </c>
      <c r="AZ85" s="22">
        <v>0</v>
      </c>
      <c r="BA85" s="22">
        <v>0</v>
      </c>
      <c r="BB85" s="22">
        <v>0</v>
      </c>
      <c r="BC85" s="22">
        <v>0</v>
      </c>
      <c r="BD85" s="22">
        <v>0</v>
      </c>
      <c r="BE85" s="22">
        <v>0</v>
      </c>
      <c r="BF85" s="22">
        <v>0</v>
      </c>
      <c r="BG85" s="22">
        <v>0</v>
      </c>
      <c r="BH85" s="18"/>
      <c r="BI85" s="18"/>
      <c r="BJ85" s="18"/>
      <c r="BK85" s="18"/>
      <c r="BL85" s="18"/>
      <c r="BM85" s="18"/>
      <c r="BN85" s="22">
        <v>59.16</v>
      </c>
      <c r="BO85" s="22">
        <v>0</v>
      </c>
      <c r="BP85" s="18"/>
      <c r="BQ85" s="18"/>
      <c r="BR85" s="18"/>
      <c r="BS85" s="18"/>
      <c r="BT85" s="18"/>
      <c r="BU85" s="18"/>
      <c r="BV85" s="18"/>
      <c r="BW85" s="18"/>
      <c r="BX85" s="18"/>
      <c r="BY85" s="18"/>
      <c r="BZ85" s="18"/>
      <c r="CA85" s="25">
        <v>0</v>
      </c>
      <c r="CB85" s="18"/>
      <c r="CC85" s="18"/>
      <c r="CD85" s="18"/>
      <c r="CE85" s="18"/>
      <c r="CF85" s="18"/>
      <c r="CG85" s="18"/>
      <c r="CH85" s="18"/>
      <c r="CI85" s="18"/>
      <c r="CJ85" s="18"/>
      <c r="CK85" s="18"/>
      <c r="CL85" s="18"/>
      <c r="CM85" s="18"/>
      <c r="CN85" s="18"/>
      <c r="CO85" s="18"/>
      <c r="CP85" s="18"/>
      <c r="CQ85" s="18"/>
      <c r="CR85" s="18"/>
      <c r="CS85" s="18"/>
      <c r="CT85" s="18"/>
      <c r="CU85" s="22">
        <v>-19861.259999999998</v>
      </c>
      <c r="CV85" s="18"/>
      <c r="CW85" s="18"/>
      <c r="CX85" s="18"/>
      <c r="CY85" s="18"/>
      <c r="CZ85" s="18"/>
      <c r="DA85" s="18"/>
      <c r="DB85" s="18"/>
      <c r="DC85" s="18"/>
      <c r="DD85" s="18"/>
      <c r="DE85" s="18"/>
      <c r="DF85" s="18"/>
      <c r="DG85" s="18"/>
      <c r="DH85" s="18"/>
      <c r="DI85" s="18"/>
      <c r="DJ85" s="18"/>
      <c r="DK85" s="18"/>
      <c r="DL85" s="18"/>
      <c r="DM85" s="18"/>
      <c r="DN85" s="18"/>
      <c r="DO85" s="18"/>
      <c r="DP85" s="18"/>
      <c r="DQ85" s="18"/>
      <c r="DR85" s="18"/>
      <c r="DS85" s="18"/>
      <c r="DT85" s="18"/>
      <c r="DU85" s="18"/>
      <c r="DV85" s="18"/>
      <c r="DW85" s="18"/>
      <c r="DX85" s="18"/>
      <c r="DY85" s="18"/>
      <c r="DZ85" s="18"/>
      <c r="EA85" s="18"/>
      <c r="EB85" s="18"/>
      <c r="EC85" s="18"/>
      <c r="ED85" s="18"/>
      <c r="EE85" s="18"/>
      <c r="EF85" s="18"/>
      <c r="EG85" s="18"/>
      <c r="EH85" s="18"/>
      <c r="EI85" s="18"/>
      <c r="EJ85" s="18"/>
      <c r="EK85" s="18"/>
      <c r="EL85" s="18"/>
      <c r="EM85" s="18"/>
      <c r="EN85" s="18"/>
      <c r="EO85" s="18"/>
      <c r="EP85" s="18"/>
      <c r="EQ85" s="18"/>
      <c r="ER85" s="18"/>
      <c r="ES85" s="18"/>
      <c r="ET85" s="18"/>
      <c r="EU85" s="18"/>
      <c r="EV85" s="18"/>
      <c r="EW85" s="18"/>
      <c r="EX85" s="18"/>
      <c r="EY85" s="18"/>
      <c r="EZ85" s="18"/>
      <c r="FA85" s="18"/>
      <c r="FB85" s="18"/>
      <c r="FC85" s="18"/>
      <c r="FD85" s="18"/>
      <c r="FE85" s="18"/>
      <c r="FF85" s="18"/>
      <c r="FG85" s="18"/>
      <c r="FH85" s="18"/>
      <c r="FI85" s="18"/>
      <c r="FJ85" s="18"/>
      <c r="FK85" s="18"/>
      <c r="FL85" s="18"/>
      <c r="FM85" s="18"/>
      <c r="FN85" s="18"/>
      <c r="FO85" s="18"/>
      <c r="FP85" s="18"/>
      <c r="FQ85" s="18"/>
      <c r="FR85" s="18"/>
      <c r="FS85" s="18"/>
      <c r="FT85" s="18"/>
      <c r="FU85" s="18"/>
      <c r="FV85" s="18"/>
      <c r="FW85" s="18"/>
      <c r="FX85" s="18"/>
      <c r="FY85" s="18"/>
      <c r="FZ85" s="18"/>
      <c r="GA85" s="18"/>
      <c r="GB85" s="18"/>
      <c r="GC85" s="18"/>
      <c r="GD85" s="18"/>
      <c r="GE85" s="18"/>
      <c r="GF85" s="18"/>
      <c r="GG85" s="18"/>
      <c r="GH85" s="18"/>
      <c r="GI85" s="18"/>
      <c r="GJ85" s="18"/>
      <c r="GK85" s="18"/>
      <c r="GL85" s="18"/>
      <c r="GM85" s="18"/>
      <c r="GN85" s="18"/>
      <c r="GO85" s="18"/>
      <c r="GP85" s="18"/>
      <c r="GQ85" s="18"/>
      <c r="GR85" s="18"/>
      <c r="GS85" s="18"/>
      <c r="GT85" s="18"/>
      <c r="GU85" s="18"/>
      <c r="GV85" s="18"/>
      <c r="GW85" s="18"/>
      <c r="GX85" s="18"/>
      <c r="GY85" s="18"/>
      <c r="GZ85" s="18"/>
      <c r="HA85" s="18"/>
      <c r="HB85" s="18"/>
      <c r="HC85" s="18"/>
      <c r="HD85" s="18"/>
      <c r="HE85" s="18"/>
      <c r="HF85" s="18"/>
      <c r="HG85" s="18"/>
      <c r="HH85" s="18"/>
      <c r="HI85" s="18"/>
      <c r="HJ85" s="18"/>
      <c r="HK85" s="18"/>
      <c r="HL85" s="18"/>
      <c r="HM85" s="18"/>
      <c r="HN85" s="459"/>
      <c r="HO85" s="19"/>
      <c r="HP85" s="19"/>
      <c r="HQ85" s="19"/>
      <c r="HR85" s="19"/>
      <c r="HS85" s="19"/>
      <c r="HT85" s="19"/>
      <c r="HU85" s="19"/>
      <c r="HV85" s="19"/>
      <c r="HW85" s="19"/>
      <c r="HX85" s="19"/>
      <c r="HY85" s="19"/>
      <c r="HZ85" s="19"/>
      <c r="IA85" s="460"/>
    </row>
    <row r="86" spans="1:235" x14ac:dyDescent="0.2">
      <c r="B86" s="1" t="s">
        <v>199</v>
      </c>
      <c r="D86" s="21">
        <v>43551.96</v>
      </c>
      <c r="E86" s="21">
        <v>74590.240000000005</v>
      </c>
      <c r="F86" s="21">
        <v>64829.06</v>
      </c>
      <c r="G86" s="21">
        <v>54666.46</v>
      </c>
      <c r="H86" s="21">
        <v>45680.36</v>
      </c>
      <c r="I86" s="21">
        <v>3029.3</v>
      </c>
      <c r="J86" s="21">
        <v>-28222.9</v>
      </c>
      <c r="K86" s="21">
        <v>-47503.09</v>
      </c>
      <c r="L86" s="21">
        <v>-80251.77</v>
      </c>
      <c r="M86" s="21">
        <v>-71149.86</v>
      </c>
      <c r="N86" s="21">
        <v>-67493.119999999995</v>
      </c>
      <c r="O86" s="21">
        <v>-46885.45</v>
      </c>
      <c r="P86" s="21">
        <v>-23462.87</v>
      </c>
      <c r="Q86" s="21">
        <v>-3071.11</v>
      </c>
      <c r="R86" s="21">
        <v>13566.24</v>
      </c>
      <c r="S86" s="21">
        <v>18208.580000000002</v>
      </c>
      <c r="T86" s="21">
        <v>11603.05</v>
      </c>
      <c r="U86" s="21">
        <v>-2402.63</v>
      </c>
      <c r="V86" s="21">
        <v>44735.96</v>
      </c>
      <c r="W86" s="21">
        <v>-8766.09</v>
      </c>
      <c r="X86" s="21">
        <v>-13776.77</v>
      </c>
      <c r="Y86" s="21">
        <v>-14338.59</v>
      </c>
      <c r="Z86" s="21">
        <v>-7254.5</v>
      </c>
      <c r="AA86" s="21">
        <v>9577.41</v>
      </c>
      <c r="AB86" s="21">
        <v>28391.55</v>
      </c>
      <c r="AC86" s="21">
        <v>44017.22</v>
      </c>
      <c r="AD86" s="21">
        <v>59150.93</v>
      </c>
      <c r="AE86" s="21">
        <v>42275.839999999997</v>
      </c>
      <c r="AF86" s="21">
        <v>28712.13</v>
      </c>
      <c r="AG86" s="21">
        <v>14567.67</v>
      </c>
      <c r="AH86" s="21">
        <v>-4297.1099999999997</v>
      </c>
      <c r="AI86" s="21">
        <v>-13862.94</v>
      </c>
      <c r="AJ86" s="21">
        <v>-19407.310000000001</v>
      </c>
      <c r="AK86" s="21">
        <v>-12742.29</v>
      </c>
      <c r="AL86" s="21">
        <v>-1775.13</v>
      </c>
      <c r="AM86" s="21">
        <v>12383.95</v>
      </c>
      <c r="AN86" s="21">
        <v>29635.54</v>
      </c>
      <c r="AO86" s="21">
        <v>45741.59</v>
      </c>
      <c r="AP86" s="21">
        <v>57844.97</v>
      </c>
      <c r="AQ86" s="21">
        <v>69442.990000000005</v>
      </c>
      <c r="AR86" s="21">
        <v>30786.01</v>
      </c>
      <c r="AS86" s="21">
        <v>36422.92</v>
      </c>
      <c r="AT86" s="21">
        <v>21184.7</v>
      </c>
      <c r="AU86" s="21">
        <v>9116.7900000000009</v>
      </c>
      <c r="AV86" s="21">
        <v>15549.4</v>
      </c>
      <c r="AW86" s="21">
        <v>-20327.88</v>
      </c>
      <c r="AX86" s="21">
        <v>77305.38</v>
      </c>
      <c r="AY86" s="21">
        <v>50862.14</v>
      </c>
      <c r="AZ86" s="22">
        <v>51458.78</v>
      </c>
      <c r="BA86" s="22">
        <v>71764.03</v>
      </c>
      <c r="BB86" s="22">
        <v>85503.28</v>
      </c>
      <c r="BC86" s="22">
        <v>61065.97</v>
      </c>
      <c r="BD86" s="22">
        <v>48528.47</v>
      </c>
      <c r="BE86" s="22">
        <v>30527.32</v>
      </c>
      <c r="BF86" s="22">
        <v>32785.129999999997</v>
      </c>
      <c r="BG86" s="22">
        <v>17252.669999999998</v>
      </c>
      <c r="BH86" s="22">
        <v>3550.12</v>
      </c>
      <c r="BI86" s="22">
        <v>-3492.62</v>
      </c>
      <c r="BJ86" s="22">
        <v>4971.5600000000004</v>
      </c>
      <c r="BK86" s="30">
        <v>24902.83</v>
      </c>
      <c r="BL86" s="30">
        <v>58011.73</v>
      </c>
      <c r="BM86" s="30">
        <v>90091.07</v>
      </c>
      <c r="BN86" s="30">
        <v>118639.73</v>
      </c>
      <c r="BO86" s="30">
        <v>155730.87</v>
      </c>
      <c r="BP86" s="30">
        <v>75120.98</v>
      </c>
      <c r="BQ86" s="30">
        <v>8918.9</v>
      </c>
      <c r="BR86" s="30">
        <v>8181.46</v>
      </c>
      <c r="BS86" s="30">
        <v>-38248.800000000003</v>
      </c>
      <c r="BT86" s="30">
        <v>-35179.29</v>
      </c>
      <c r="BU86" s="30">
        <v>-38444.910000000003</v>
      </c>
      <c r="BV86" s="30">
        <v>-50138.14</v>
      </c>
      <c r="BW86" s="30">
        <v>-21852.61</v>
      </c>
      <c r="BX86" s="30">
        <v>13397.82</v>
      </c>
      <c r="BY86" s="58">
        <v>56840.51</v>
      </c>
      <c r="BZ86" s="58">
        <v>96222.43</v>
      </c>
      <c r="CA86" s="25">
        <v>132948.03</v>
      </c>
      <c r="CB86" s="30">
        <v>47490.92</v>
      </c>
      <c r="CC86" s="30">
        <v>84260.64</v>
      </c>
      <c r="CD86" s="30">
        <v>46116.47</v>
      </c>
      <c r="CE86" s="30">
        <v>4494.53</v>
      </c>
      <c r="CF86" s="30">
        <v>-14564.94</v>
      </c>
      <c r="CG86" s="30">
        <v>-34491.480000000003</v>
      </c>
      <c r="CH86" s="30">
        <v>-37611.08</v>
      </c>
      <c r="CI86" s="30">
        <v>-14850.89</v>
      </c>
      <c r="CJ86" s="30">
        <v>8210.2800000000007</v>
      </c>
      <c r="CK86" s="30">
        <v>35406.15</v>
      </c>
      <c r="CL86" s="30">
        <v>58719.62</v>
      </c>
      <c r="CM86" s="30">
        <v>49912.17</v>
      </c>
      <c r="CN86" s="30">
        <v>59030.2</v>
      </c>
      <c r="CO86" s="30">
        <v>61828.89</v>
      </c>
      <c r="CP86" s="30">
        <v>27028.2</v>
      </c>
      <c r="CQ86" s="30">
        <v>3919.62</v>
      </c>
      <c r="CR86" s="30">
        <v>-7570.12</v>
      </c>
      <c r="CS86" s="30">
        <v>-13660.85</v>
      </c>
      <c r="CT86" s="30">
        <v>-10520.31</v>
      </c>
      <c r="CU86" s="30">
        <v>-4083.39</v>
      </c>
      <c r="CV86" s="30">
        <v>8767.5300000000007</v>
      </c>
      <c r="CW86" s="30">
        <v>25814.720000000001</v>
      </c>
      <c r="CX86" s="30">
        <v>39495.4</v>
      </c>
      <c r="CY86" s="30">
        <v>33316.379999999997</v>
      </c>
      <c r="CZ86" s="59">
        <v>35153.51</v>
      </c>
      <c r="DA86" s="30">
        <v>29789.85</v>
      </c>
      <c r="DB86" s="60">
        <v>10341.74</v>
      </c>
      <c r="DC86" s="60">
        <v>7742.15</v>
      </c>
      <c r="DD86" s="30">
        <v>8161.92</v>
      </c>
      <c r="DE86" s="30">
        <v>7347.97</v>
      </c>
      <c r="DF86" s="58">
        <v>9837.32</v>
      </c>
      <c r="DG86" s="30">
        <v>16961.72</v>
      </c>
      <c r="DH86" s="22">
        <v>30270.1</v>
      </c>
      <c r="DI86" s="22">
        <v>46313.88</v>
      </c>
      <c r="DJ86" s="22">
        <v>58077.69</v>
      </c>
      <c r="DK86" s="22">
        <v>74090.61</v>
      </c>
      <c r="DL86" s="22">
        <v>35691.4</v>
      </c>
      <c r="DM86" s="22">
        <v>27192.09</v>
      </c>
      <c r="DN86" s="22">
        <v>13505.68</v>
      </c>
      <c r="DO86" s="22">
        <v>-1963.57</v>
      </c>
      <c r="DP86" s="22">
        <v>-15756.91</v>
      </c>
      <c r="DQ86" s="22">
        <v>-22295.73</v>
      </c>
      <c r="DR86" s="22">
        <v>-28675.38</v>
      </c>
      <c r="DS86" s="22">
        <v>-23703.83</v>
      </c>
      <c r="DT86" s="22">
        <v>-12913.83</v>
      </c>
      <c r="DU86" s="22">
        <v>3399.02</v>
      </c>
      <c r="DV86" s="22">
        <v>16185.4</v>
      </c>
      <c r="DW86" s="22">
        <v>17750.8</v>
      </c>
      <c r="DX86" s="22">
        <v>21458.46</v>
      </c>
      <c r="DY86" s="22">
        <v>5854.26</v>
      </c>
      <c r="DZ86" s="22">
        <v>-12698.13</v>
      </c>
      <c r="EA86" s="22">
        <v>-32434.87</v>
      </c>
      <c r="EB86" s="22">
        <v>-49151.81</v>
      </c>
      <c r="EC86" s="22">
        <v>-64577.73</v>
      </c>
      <c r="ED86" s="22">
        <v>-65538.789999999994</v>
      </c>
      <c r="EE86" s="22">
        <v>-56456.21</v>
      </c>
      <c r="EF86" s="22">
        <v>-46912.61</v>
      </c>
      <c r="EG86" s="22">
        <v>-31580.92</v>
      </c>
      <c r="EH86" s="22">
        <v>-14524.14</v>
      </c>
      <c r="EI86" s="22">
        <v>-825.15</v>
      </c>
      <c r="EJ86" s="22">
        <v>2058.7399999999998</v>
      </c>
      <c r="EK86" s="22">
        <v>-5745.45</v>
      </c>
      <c r="EL86" s="22">
        <v>-24076.34</v>
      </c>
      <c r="EM86" s="22">
        <v>-45048.31</v>
      </c>
      <c r="EN86" s="22">
        <v>-61998.68</v>
      </c>
      <c r="EO86" s="22">
        <v>-64319.31</v>
      </c>
      <c r="EP86" s="22">
        <v>-65878.67</v>
      </c>
      <c r="EQ86" s="22">
        <v>-53029.919999999998</v>
      </c>
      <c r="ER86" s="22">
        <v>-38728.449999999997</v>
      </c>
      <c r="ES86" s="22">
        <v>-20208.419999999998</v>
      </c>
      <c r="ET86" s="59">
        <v>-934.04</v>
      </c>
      <c r="EU86" s="59">
        <v>13201.78</v>
      </c>
      <c r="EV86" s="59">
        <v>13775.65</v>
      </c>
      <c r="EW86" s="59">
        <v>5091.03</v>
      </c>
      <c r="EX86" s="59">
        <v>-20951.88</v>
      </c>
      <c r="EY86" s="59">
        <v>-36665.67</v>
      </c>
      <c r="EZ86" s="59">
        <v>-61160.09</v>
      </c>
      <c r="FA86" s="59">
        <v>-65454.47</v>
      </c>
      <c r="FB86" s="59">
        <v>-64441.02</v>
      </c>
      <c r="FC86" s="59">
        <v>-53959.85</v>
      </c>
      <c r="FD86" s="59">
        <v>-40389.11</v>
      </c>
      <c r="FE86" s="22">
        <v>-22802.35</v>
      </c>
      <c r="FF86" s="22">
        <v>-4870.87</v>
      </c>
      <c r="FG86" s="22">
        <v>10848.1</v>
      </c>
      <c r="FH86" s="22">
        <v>19350.689999999999</v>
      </c>
      <c r="FI86" s="22">
        <v>9831.2999999999993</v>
      </c>
      <c r="FJ86" s="22">
        <v>-2195.27</v>
      </c>
      <c r="FK86" s="22">
        <v>-9931.15</v>
      </c>
      <c r="FL86" s="22">
        <v>-13671.75</v>
      </c>
      <c r="FM86" s="22">
        <v>-12637.33</v>
      </c>
      <c r="FN86" s="22">
        <v>-10807.75</v>
      </c>
      <c r="FO86" s="22">
        <v>741.83</v>
      </c>
      <c r="FP86" s="22">
        <v>16509.22</v>
      </c>
      <c r="FQ86" s="22">
        <v>30732.1</v>
      </c>
      <c r="FR86" s="22">
        <v>43333.25</v>
      </c>
      <c r="FS86" s="22">
        <v>66065.98</v>
      </c>
      <c r="FT86" s="22">
        <v>49300.98</v>
      </c>
      <c r="FU86" s="22">
        <v>43082.97</v>
      </c>
      <c r="FV86" s="22">
        <v>27181.69</v>
      </c>
      <c r="FW86" s="22">
        <v>10794.79</v>
      </c>
      <c r="FX86" s="22">
        <v>6908.24</v>
      </c>
      <c r="FY86" s="22">
        <v>3993.53</v>
      </c>
      <c r="FZ86" s="22">
        <v>11295.96</v>
      </c>
      <c r="GA86" s="22">
        <v>23135.52</v>
      </c>
      <c r="GB86" s="22">
        <v>39854.28</v>
      </c>
      <c r="GC86" s="22">
        <v>57275.27</v>
      </c>
      <c r="GD86" s="22">
        <v>73945.89</v>
      </c>
      <c r="GE86" s="22">
        <v>90703.27</v>
      </c>
      <c r="GF86" s="22">
        <v>43941.59</v>
      </c>
      <c r="GG86" s="22">
        <v>44708.04</v>
      </c>
      <c r="GH86" s="22">
        <v>18643.419999999998</v>
      </c>
      <c r="GI86" s="22">
        <v>-9899.99</v>
      </c>
      <c r="GJ86" s="22">
        <v>-30240.53</v>
      </c>
      <c r="GK86" s="22">
        <v>-42883.24</v>
      </c>
      <c r="GL86" s="22">
        <v>-47259.03</v>
      </c>
      <c r="GM86" s="22">
        <v>-38258.81</v>
      </c>
      <c r="GN86" s="22">
        <v>-24079.51</v>
      </c>
      <c r="GO86" s="22">
        <v>-4149.1400000000003</v>
      </c>
      <c r="GP86" s="22">
        <v>15887.65</v>
      </c>
      <c r="GQ86" s="22">
        <v>35623.11</v>
      </c>
      <c r="GR86" s="22">
        <v>37653.58</v>
      </c>
      <c r="GS86" s="22">
        <v>29223.86</v>
      </c>
      <c r="GT86" s="22">
        <v>1711.53</v>
      </c>
      <c r="GU86" s="22">
        <v>-14445.58</v>
      </c>
      <c r="GV86" s="22">
        <v>-37283.03</v>
      </c>
      <c r="GW86" s="22">
        <v>-50314.57</v>
      </c>
      <c r="GX86" s="22">
        <v>-52308.06</v>
      </c>
      <c r="GY86" s="22">
        <v>-33072.9</v>
      </c>
      <c r="GZ86" s="22">
        <v>-15710.98</v>
      </c>
      <c r="HA86" s="22">
        <v>10327.84</v>
      </c>
      <c r="HB86" s="22">
        <v>33116.089999999997</v>
      </c>
      <c r="HC86" s="22">
        <f>-33116.09+33116.09+58250.93</f>
        <v>58250.93</v>
      </c>
      <c r="HD86" s="22">
        <v>61979.47</v>
      </c>
      <c r="HE86" s="22">
        <v>56866.81</v>
      </c>
      <c r="HF86" s="22">
        <v>28586.13</v>
      </c>
      <c r="HG86" s="22">
        <v>4738.2299999999996</v>
      </c>
      <c r="HH86" s="22">
        <v>-35907.160000000003</v>
      </c>
      <c r="HI86" s="22">
        <v>-48433.68</v>
      </c>
      <c r="HJ86" s="22">
        <v>-47109.42</v>
      </c>
      <c r="HK86" s="22">
        <v>-27346.92</v>
      </c>
      <c r="HL86" s="22">
        <v>-2895.76</v>
      </c>
      <c r="HM86" s="22">
        <v>25004.05</v>
      </c>
      <c r="HN86" s="465"/>
      <c r="HO86" s="31"/>
      <c r="HP86" s="29"/>
      <c r="HQ86" s="31"/>
      <c r="HR86" s="31"/>
      <c r="HS86" s="31"/>
      <c r="HT86" s="31"/>
      <c r="HU86" s="29"/>
      <c r="HV86" s="29"/>
      <c r="HW86" s="29"/>
      <c r="HX86" s="31"/>
      <c r="HY86" s="31"/>
      <c r="HZ86" s="31"/>
      <c r="IA86" s="466"/>
    </row>
    <row r="87" spans="1:235" x14ac:dyDescent="0.2">
      <c r="B87" s="1" t="s">
        <v>176</v>
      </c>
      <c r="D87" s="55">
        <f t="shared" ref="D87:AI87" si="672">SUM(D84:D86)</f>
        <v>43551.96</v>
      </c>
      <c r="E87" s="55">
        <f t="shared" si="672"/>
        <v>10375.190000000002</v>
      </c>
      <c r="F87" s="55">
        <f t="shared" si="672"/>
        <v>64829.06</v>
      </c>
      <c r="G87" s="55">
        <f t="shared" si="672"/>
        <v>54666.46</v>
      </c>
      <c r="H87" s="55">
        <f t="shared" si="672"/>
        <v>45680.36</v>
      </c>
      <c r="I87" s="55">
        <f t="shared" si="672"/>
        <v>3029.3</v>
      </c>
      <c r="J87" s="55">
        <f t="shared" si="672"/>
        <v>-28222.9</v>
      </c>
      <c r="K87" s="55">
        <f t="shared" si="672"/>
        <v>-47503.09</v>
      </c>
      <c r="L87" s="55">
        <f t="shared" si="672"/>
        <v>-80251.77</v>
      </c>
      <c r="M87" s="55">
        <f t="shared" si="672"/>
        <v>-71149.86</v>
      </c>
      <c r="N87" s="55">
        <f t="shared" si="672"/>
        <v>-67493.119999999995</v>
      </c>
      <c r="O87" s="55">
        <f t="shared" si="672"/>
        <v>-46885.45</v>
      </c>
      <c r="P87" s="55">
        <f t="shared" si="672"/>
        <v>-23462.87</v>
      </c>
      <c r="Q87" s="55">
        <f t="shared" si="672"/>
        <v>-3071.11</v>
      </c>
      <c r="R87" s="55">
        <f t="shared" si="672"/>
        <v>13566.24</v>
      </c>
      <c r="S87" s="55">
        <f t="shared" si="672"/>
        <v>18208.580000000002</v>
      </c>
      <c r="T87" s="55">
        <f t="shared" si="672"/>
        <v>11603.05</v>
      </c>
      <c r="U87" s="55">
        <f t="shared" si="672"/>
        <v>-2402.63</v>
      </c>
      <c r="V87" s="55">
        <f t="shared" si="672"/>
        <v>212796.13</v>
      </c>
      <c r="W87" s="55">
        <f t="shared" si="672"/>
        <v>-8766.09</v>
      </c>
      <c r="X87" s="55">
        <f t="shared" si="672"/>
        <v>-13776.77</v>
      </c>
      <c r="Y87" s="55">
        <f t="shared" si="672"/>
        <v>-45732.11</v>
      </c>
      <c r="Z87" s="55">
        <f t="shared" si="672"/>
        <v>-7254.5</v>
      </c>
      <c r="AA87" s="55">
        <f t="shared" si="672"/>
        <v>9577.41</v>
      </c>
      <c r="AB87" s="55">
        <f t="shared" si="672"/>
        <v>28391.55</v>
      </c>
      <c r="AC87" s="55">
        <f t="shared" si="672"/>
        <v>44017.22</v>
      </c>
      <c r="AD87" s="55">
        <f t="shared" si="672"/>
        <v>59150.93</v>
      </c>
      <c r="AE87" s="55">
        <f t="shared" si="672"/>
        <v>-17534.570000000007</v>
      </c>
      <c r="AF87" s="55">
        <f t="shared" si="672"/>
        <v>28712.13</v>
      </c>
      <c r="AG87" s="55">
        <f t="shared" si="672"/>
        <v>14567.67</v>
      </c>
      <c r="AH87" s="55">
        <f t="shared" si="672"/>
        <v>-4297.1099999999997</v>
      </c>
      <c r="AI87" s="55">
        <f t="shared" si="672"/>
        <v>-13862.94</v>
      </c>
      <c r="AJ87" s="55">
        <f t="shared" ref="AJ87:CU87" si="673">SUM(AJ84:AJ86)</f>
        <v>-19407.310000000001</v>
      </c>
      <c r="AK87" s="55">
        <f t="shared" si="673"/>
        <v>-12742.29</v>
      </c>
      <c r="AL87" s="55">
        <f t="shared" si="673"/>
        <v>-1775.13</v>
      </c>
      <c r="AM87" s="55">
        <f t="shared" si="673"/>
        <v>12383.95</v>
      </c>
      <c r="AN87" s="55">
        <f t="shared" si="673"/>
        <v>29635.54</v>
      </c>
      <c r="AO87" s="55">
        <f t="shared" si="673"/>
        <v>45741.59</v>
      </c>
      <c r="AP87" s="55">
        <f t="shared" si="673"/>
        <v>57844.97</v>
      </c>
      <c r="AQ87" s="55">
        <f t="shared" si="673"/>
        <v>-27265.009999999995</v>
      </c>
      <c r="AR87" s="55">
        <f t="shared" si="673"/>
        <v>30786.01</v>
      </c>
      <c r="AS87" s="55">
        <f t="shared" si="673"/>
        <v>36422.92</v>
      </c>
      <c r="AT87" s="55">
        <f t="shared" si="673"/>
        <v>21184.7</v>
      </c>
      <c r="AU87" s="55">
        <f t="shared" si="673"/>
        <v>9116.7900000000009</v>
      </c>
      <c r="AV87" s="55">
        <f t="shared" si="673"/>
        <v>15549.4</v>
      </c>
      <c r="AW87" s="55">
        <f t="shared" si="673"/>
        <v>-20327.88</v>
      </c>
      <c r="AX87" s="55">
        <f t="shared" si="673"/>
        <v>77305.38</v>
      </c>
      <c r="AY87" s="55">
        <f t="shared" si="673"/>
        <v>-277146.25</v>
      </c>
      <c r="AZ87" s="55">
        <f t="shared" si="673"/>
        <v>51458.78</v>
      </c>
      <c r="BA87" s="55">
        <f t="shared" si="673"/>
        <v>71764.03</v>
      </c>
      <c r="BB87" s="55">
        <f t="shared" si="673"/>
        <v>85503.28</v>
      </c>
      <c r="BC87" s="55">
        <f t="shared" si="673"/>
        <v>-136486.03</v>
      </c>
      <c r="BD87" s="55">
        <f t="shared" si="673"/>
        <v>48528.47</v>
      </c>
      <c r="BE87" s="55">
        <f t="shared" si="673"/>
        <v>30527.32</v>
      </c>
      <c r="BF87" s="55">
        <f t="shared" si="673"/>
        <v>32785.129999999997</v>
      </c>
      <c r="BG87" s="55">
        <f t="shared" si="673"/>
        <v>17252.669999999998</v>
      </c>
      <c r="BH87" s="55">
        <f t="shared" si="673"/>
        <v>3550.12</v>
      </c>
      <c r="BI87" s="55">
        <f t="shared" si="673"/>
        <v>-3492.62</v>
      </c>
      <c r="BJ87" s="55">
        <f t="shared" si="673"/>
        <v>4971.5600000000004</v>
      </c>
      <c r="BK87" s="55">
        <f t="shared" si="673"/>
        <v>24902.83</v>
      </c>
      <c r="BL87" s="55">
        <f t="shared" si="673"/>
        <v>58011.73</v>
      </c>
      <c r="BM87" s="55">
        <f t="shared" si="673"/>
        <v>90091.07</v>
      </c>
      <c r="BN87" s="55">
        <f t="shared" si="673"/>
        <v>118698.89</v>
      </c>
      <c r="BO87" s="55">
        <f t="shared" si="673"/>
        <v>-257852.13</v>
      </c>
      <c r="BP87" s="55">
        <f t="shared" si="673"/>
        <v>75120.98</v>
      </c>
      <c r="BQ87" s="55">
        <f t="shared" si="673"/>
        <v>8918.9</v>
      </c>
      <c r="BR87" s="55">
        <f t="shared" si="673"/>
        <v>8181.46</v>
      </c>
      <c r="BS87" s="55">
        <f t="shared" si="673"/>
        <v>-38248.800000000003</v>
      </c>
      <c r="BT87" s="55">
        <f t="shared" si="673"/>
        <v>-35179.29</v>
      </c>
      <c r="BU87" s="55">
        <f t="shared" si="673"/>
        <v>-38444.910000000003</v>
      </c>
      <c r="BV87" s="55">
        <f t="shared" si="673"/>
        <v>-50138.14</v>
      </c>
      <c r="BW87" s="55">
        <f t="shared" si="673"/>
        <v>-21852.61</v>
      </c>
      <c r="BX87" s="55">
        <f t="shared" si="673"/>
        <v>13397.82</v>
      </c>
      <c r="BY87" s="55">
        <f t="shared" si="673"/>
        <v>56840.51</v>
      </c>
      <c r="BZ87" s="55">
        <f t="shared" si="673"/>
        <v>96222.43</v>
      </c>
      <c r="CA87" s="55">
        <f t="shared" si="673"/>
        <v>-81945.97</v>
      </c>
      <c r="CB87" s="55">
        <f t="shared" si="673"/>
        <v>47490.92</v>
      </c>
      <c r="CC87" s="55">
        <f t="shared" si="673"/>
        <v>84260.64</v>
      </c>
      <c r="CD87" s="55">
        <f t="shared" si="673"/>
        <v>46116.47</v>
      </c>
      <c r="CE87" s="55">
        <f t="shared" si="673"/>
        <v>4494.53</v>
      </c>
      <c r="CF87" s="55">
        <f t="shared" si="673"/>
        <v>-14564.94</v>
      </c>
      <c r="CG87" s="55">
        <f t="shared" si="673"/>
        <v>-34491.480000000003</v>
      </c>
      <c r="CH87" s="55">
        <f t="shared" si="673"/>
        <v>-37611.08</v>
      </c>
      <c r="CI87" s="32">
        <f t="shared" si="673"/>
        <v>-14850.89</v>
      </c>
      <c r="CJ87" s="55">
        <f t="shared" si="673"/>
        <v>8210.2800000000007</v>
      </c>
      <c r="CK87" s="55">
        <f t="shared" si="673"/>
        <v>35406.15</v>
      </c>
      <c r="CL87" s="55">
        <f t="shared" si="673"/>
        <v>58719.62</v>
      </c>
      <c r="CM87" s="55">
        <f t="shared" si="673"/>
        <v>-181108.53992401116</v>
      </c>
      <c r="CN87" s="55">
        <f t="shared" si="673"/>
        <v>59030.2</v>
      </c>
      <c r="CO87" s="55">
        <f t="shared" si="673"/>
        <v>61828.89</v>
      </c>
      <c r="CP87" s="55">
        <f t="shared" si="673"/>
        <v>27028.2</v>
      </c>
      <c r="CQ87" s="55">
        <f t="shared" si="673"/>
        <v>3919.62</v>
      </c>
      <c r="CR87" s="55">
        <f t="shared" si="673"/>
        <v>-7570.12</v>
      </c>
      <c r="CS87" s="55">
        <f t="shared" si="673"/>
        <v>-13660.85</v>
      </c>
      <c r="CT87" s="55">
        <f t="shared" si="673"/>
        <v>-10520.31</v>
      </c>
      <c r="CU87" s="55">
        <f t="shared" si="673"/>
        <v>-23944.649999999998</v>
      </c>
      <c r="CV87" s="55">
        <f t="shared" ref="CV87:DV87" si="674">SUM(CV84:CV86)</f>
        <v>8767.5300000000007</v>
      </c>
      <c r="CW87" s="55">
        <f t="shared" si="674"/>
        <v>25814.720000000001</v>
      </c>
      <c r="CX87" s="55">
        <f t="shared" si="674"/>
        <v>39495.4</v>
      </c>
      <c r="CY87" s="55">
        <f t="shared" si="674"/>
        <v>-191323.62</v>
      </c>
      <c r="CZ87" s="55">
        <f t="shared" si="674"/>
        <v>35153.51</v>
      </c>
      <c r="DA87" s="55">
        <f t="shared" si="674"/>
        <v>29789.85</v>
      </c>
      <c r="DB87" s="55">
        <f t="shared" si="674"/>
        <v>10341.74</v>
      </c>
      <c r="DC87" s="55">
        <f t="shared" si="674"/>
        <v>7742.15</v>
      </c>
      <c r="DD87" s="55">
        <f t="shared" si="674"/>
        <v>8161.92</v>
      </c>
      <c r="DE87" s="55">
        <f t="shared" si="674"/>
        <v>7347.97</v>
      </c>
      <c r="DF87" s="55">
        <f t="shared" si="674"/>
        <v>9837.32</v>
      </c>
      <c r="DG87" s="55">
        <f t="shared" si="674"/>
        <v>16961.72</v>
      </c>
      <c r="DH87" s="55">
        <f t="shared" si="674"/>
        <v>30270.1</v>
      </c>
      <c r="DI87" s="55">
        <f t="shared" si="674"/>
        <v>46313.88</v>
      </c>
      <c r="DJ87" s="55">
        <f t="shared" si="674"/>
        <v>58077.69</v>
      </c>
      <c r="DK87" s="55">
        <f t="shared" si="674"/>
        <v>74090.61</v>
      </c>
      <c r="DL87" s="49">
        <f>SUM(DL84:DL86)</f>
        <v>-323196.59999999998</v>
      </c>
      <c r="DM87" s="49">
        <f t="shared" si="674"/>
        <v>27192.09</v>
      </c>
      <c r="DN87" s="49">
        <f t="shared" si="674"/>
        <v>13505.68</v>
      </c>
      <c r="DO87" s="49">
        <f t="shared" si="674"/>
        <v>-1963.57</v>
      </c>
      <c r="DP87" s="49">
        <f t="shared" si="674"/>
        <v>-15756.91</v>
      </c>
      <c r="DQ87" s="49">
        <f t="shared" si="674"/>
        <v>-22295.73</v>
      </c>
      <c r="DR87" s="49">
        <f t="shared" si="674"/>
        <v>-28675.38</v>
      </c>
      <c r="DS87" s="49">
        <f t="shared" si="674"/>
        <v>-23703.83</v>
      </c>
      <c r="DT87" s="49">
        <f t="shared" si="674"/>
        <v>-12913.83</v>
      </c>
      <c r="DU87" s="49">
        <f t="shared" si="674"/>
        <v>3399.02</v>
      </c>
      <c r="DV87" s="49">
        <f t="shared" si="674"/>
        <v>16185.4</v>
      </c>
      <c r="DW87" s="49">
        <f>SUM(DW84:DW86)</f>
        <v>17750.8</v>
      </c>
      <c r="DX87" s="49">
        <f>SUM(DX84:DX86)</f>
        <v>21458.46</v>
      </c>
      <c r="DY87" s="49">
        <f>SUM(DY84:DY86)</f>
        <v>5854.26</v>
      </c>
      <c r="DZ87" s="49">
        <f>SUM(DZ84:DZ86)</f>
        <v>-12698.13</v>
      </c>
      <c r="EA87" s="49">
        <f>SUM(EA84:EA86)</f>
        <v>-32434.87</v>
      </c>
      <c r="EB87" s="49">
        <f t="shared" ref="EB87:GO87" si="675">SUM(EB84:EB86)</f>
        <v>-49151.81</v>
      </c>
      <c r="EC87" s="49">
        <f t="shared" si="675"/>
        <v>-64577.73</v>
      </c>
      <c r="ED87" s="49">
        <f t="shared" si="675"/>
        <v>-65538.789999999994</v>
      </c>
      <c r="EE87" s="49">
        <f t="shared" si="675"/>
        <v>-56456.21</v>
      </c>
      <c r="EF87" s="49">
        <f t="shared" si="675"/>
        <v>-46912.61</v>
      </c>
      <c r="EG87" s="49">
        <f t="shared" si="675"/>
        <v>-31580.92</v>
      </c>
      <c r="EH87" s="49">
        <f t="shared" si="675"/>
        <v>-14524.14</v>
      </c>
      <c r="EI87" s="49">
        <f t="shared" si="675"/>
        <v>-825.15</v>
      </c>
      <c r="EJ87" s="49">
        <f t="shared" si="675"/>
        <v>2058.7399999999998</v>
      </c>
      <c r="EK87" s="49">
        <f t="shared" si="675"/>
        <v>-5745.45</v>
      </c>
      <c r="EL87" s="49">
        <f t="shared" si="675"/>
        <v>-24076.34</v>
      </c>
      <c r="EM87" s="49">
        <f t="shared" si="675"/>
        <v>-45048.31</v>
      </c>
      <c r="EN87" s="49">
        <f t="shared" si="675"/>
        <v>-61998.68</v>
      </c>
      <c r="EO87" s="49">
        <f t="shared" si="675"/>
        <v>-64319.31</v>
      </c>
      <c r="EP87" s="49">
        <f t="shared" si="675"/>
        <v>-65878.67</v>
      </c>
      <c r="EQ87" s="49">
        <f t="shared" si="675"/>
        <v>-53029.919999999998</v>
      </c>
      <c r="ER87" s="49">
        <f t="shared" si="675"/>
        <v>-38728.449999999997</v>
      </c>
      <c r="ES87" s="49">
        <f t="shared" si="675"/>
        <v>-20208.419999999998</v>
      </c>
      <c r="ET87" s="49">
        <f t="shared" si="675"/>
        <v>-934.04</v>
      </c>
      <c r="EU87" s="49">
        <f t="shared" si="675"/>
        <v>13201.78</v>
      </c>
      <c r="EV87" s="49">
        <f>SUM(EV84:EV86)</f>
        <v>13775.65</v>
      </c>
      <c r="EW87" s="49">
        <f t="shared" si="675"/>
        <v>5091.03</v>
      </c>
      <c r="EX87" s="49">
        <f t="shared" si="675"/>
        <v>-20951.88</v>
      </c>
      <c r="EY87" s="49">
        <f t="shared" si="675"/>
        <v>-36665.67</v>
      </c>
      <c r="EZ87" s="49">
        <f t="shared" si="675"/>
        <v>-61160.09</v>
      </c>
      <c r="FA87" s="49">
        <f t="shared" si="675"/>
        <v>-65454.47</v>
      </c>
      <c r="FB87" s="49">
        <f t="shared" si="675"/>
        <v>-64441.02</v>
      </c>
      <c r="FC87" s="49">
        <f t="shared" si="675"/>
        <v>-53959.85</v>
      </c>
      <c r="FD87" s="49">
        <f t="shared" si="675"/>
        <v>-40389.11</v>
      </c>
      <c r="FE87" s="49">
        <f t="shared" si="675"/>
        <v>-22802.35</v>
      </c>
      <c r="FF87" s="49">
        <f t="shared" si="675"/>
        <v>-4870.87</v>
      </c>
      <c r="FG87" s="49">
        <f t="shared" si="675"/>
        <v>10848.1</v>
      </c>
      <c r="FH87" s="49">
        <f t="shared" si="675"/>
        <v>19350.689999999999</v>
      </c>
      <c r="FI87" s="49">
        <f t="shared" si="675"/>
        <v>9831.2999999999993</v>
      </c>
      <c r="FJ87" s="49">
        <f t="shared" si="675"/>
        <v>-2195.27</v>
      </c>
      <c r="FK87" s="49">
        <f t="shared" si="675"/>
        <v>-9931.15</v>
      </c>
      <c r="FL87" s="49">
        <f t="shared" si="675"/>
        <v>-13671.75</v>
      </c>
      <c r="FM87" s="49">
        <f t="shared" si="675"/>
        <v>-12637.33</v>
      </c>
      <c r="FN87" s="49">
        <f t="shared" si="675"/>
        <v>-10807.75</v>
      </c>
      <c r="FO87" s="49">
        <f t="shared" si="675"/>
        <v>741.83</v>
      </c>
      <c r="FP87" s="49">
        <f t="shared" si="675"/>
        <v>16509.22</v>
      </c>
      <c r="FQ87" s="49">
        <f t="shared" si="675"/>
        <v>30732.1</v>
      </c>
      <c r="FR87" s="49">
        <f t="shared" si="675"/>
        <v>43333.25</v>
      </c>
      <c r="FS87" s="49">
        <f t="shared" si="675"/>
        <v>66065.98</v>
      </c>
      <c r="FT87" s="49">
        <f t="shared" si="675"/>
        <v>275938.98</v>
      </c>
      <c r="FU87" s="49">
        <f t="shared" si="675"/>
        <v>43082.97</v>
      </c>
      <c r="FV87" s="49">
        <f t="shared" si="675"/>
        <v>27181.69</v>
      </c>
      <c r="FW87" s="49">
        <f t="shared" si="675"/>
        <v>10794.79</v>
      </c>
      <c r="FX87" s="49">
        <f t="shared" si="675"/>
        <v>6908.24</v>
      </c>
      <c r="FY87" s="49">
        <f t="shared" si="675"/>
        <v>3993.53</v>
      </c>
      <c r="FZ87" s="49">
        <f t="shared" si="675"/>
        <v>11295.96</v>
      </c>
      <c r="GA87" s="49">
        <f t="shared" si="675"/>
        <v>23135.52</v>
      </c>
      <c r="GB87" s="49">
        <f t="shared" si="675"/>
        <v>39854.28</v>
      </c>
      <c r="GC87" s="49">
        <f t="shared" si="675"/>
        <v>57275.27</v>
      </c>
      <c r="GD87" s="49">
        <f t="shared" si="675"/>
        <v>73945.89</v>
      </c>
      <c r="GE87" s="49">
        <f t="shared" si="675"/>
        <v>90703.27</v>
      </c>
      <c r="GF87" s="49">
        <f t="shared" si="675"/>
        <v>11539.589999999997</v>
      </c>
      <c r="GG87" s="49">
        <f t="shared" si="675"/>
        <v>44708.04</v>
      </c>
      <c r="GH87" s="49">
        <f t="shared" si="675"/>
        <v>18643.419999999998</v>
      </c>
      <c r="GI87" s="49">
        <f t="shared" si="675"/>
        <v>-9899.99</v>
      </c>
      <c r="GJ87" s="49">
        <f t="shared" si="675"/>
        <v>-30240.53</v>
      </c>
      <c r="GK87" s="49">
        <f t="shared" si="675"/>
        <v>-42883.24</v>
      </c>
      <c r="GL87" s="49">
        <f t="shared" si="675"/>
        <v>-47259.03</v>
      </c>
      <c r="GM87" s="49">
        <f t="shared" si="675"/>
        <v>-38258.81</v>
      </c>
      <c r="GN87" s="49">
        <f t="shared" si="675"/>
        <v>-24079.51</v>
      </c>
      <c r="GO87" s="49">
        <f t="shared" si="675"/>
        <v>-4149.1400000000003</v>
      </c>
      <c r="GP87" s="49">
        <f t="shared" ref="GP87:HA87" si="676">SUM(GP84:GP86)</f>
        <v>15887.65</v>
      </c>
      <c r="GQ87" s="49">
        <f t="shared" si="676"/>
        <v>35623.11</v>
      </c>
      <c r="GR87" s="49">
        <f t="shared" si="676"/>
        <v>37653.58</v>
      </c>
      <c r="GS87" s="49">
        <f t="shared" si="676"/>
        <v>29223.86</v>
      </c>
      <c r="GT87" s="49">
        <f t="shared" si="676"/>
        <v>1711.53</v>
      </c>
      <c r="GU87" s="49">
        <f t="shared" si="676"/>
        <v>-14445.58</v>
      </c>
      <c r="GV87" s="49">
        <f t="shared" si="676"/>
        <v>-37283.03</v>
      </c>
      <c r="GW87" s="49">
        <f t="shared" si="676"/>
        <v>-50314.57</v>
      </c>
      <c r="GX87" s="49">
        <f t="shared" si="676"/>
        <v>-52308.06</v>
      </c>
      <c r="GY87" s="49">
        <f t="shared" si="676"/>
        <v>-33072.9</v>
      </c>
      <c r="GZ87" s="49">
        <f t="shared" si="676"/>
        <v>-15710.98</v>
      </c>
      <c r="HA87" s="49">
        <f t="shared" si="676"/>
        <v>10327.84</v>
      </c>
      <c r="HB87" s="49">
        <f t="shared" ref="HB87:HM87" si="677">SUM(HB84:HB86)</f>
        <v>33116.089999999997</v>
      </c>
      <c r="HC87" s="49">
        <f t="shared" si="677"/>
        <v>58250.93</v>
      </c>
      <c r="HD87" s="49">
        <f t="shared" si="677"/>
        <v>61979.47</v>
      </c>
      <c r="HE87" s="49">
        <f t="shared" si="677"/>
        <v>56866.81</v>
      </c>
      <c r="HF87" s="49">
        <f t="shared" si="677"/>
        <v>28586.13</v>
      </c>
      <c r="HG87" s="49">
        <f t="shared" si="677"/>
        <v>4738.2299999999996</v>
      </c>
      <c r="HH87" s="49">
        <f t="shared" si="677"/>
        <v>-35907.160000000003</v>
      </c>
      <c r="HI87" s="49">
        <f t="shared" si="677"/>
        <v>-48433.68</v>
      </c>
      <c r="HJ87" s="49">
        <f t="shared" si="677"/>
        <v>-47109.42</v>
      </c>
      <c r="HK87" s="49">
        <f t="shared" si="677"/>
        <v>-27346.92</v>
      </c>
      <c r="HL87" s="49">
        <f t="shared" si="677"/>
        <v>-2895.76</v>
      </c>
      <c r="HM87" s="49">
        <f t="shared" si="677"/>
        <v>25004.05</v>
      </c>
      <c r="HN87" s="469"/>
      <c r="HO87" s="50"/>
      <c r="HP87" s="50"/>
      <c r="HQ87" s="50"/>
      <c r="HR87" s="50"/>
      <c r="HS87" s="50"/>
      <c r="HT87" s="50"/>
      <c r="HU87" s="50"/>
      <c r="HV87" s="50"/>
      <c r="HW87" s="50"/>
      <c r="HX87" s="50"/>
      <c r="HY87" s="50"/>
      <c r="HZ87" s="50"/>
      <c r="IA87" s="470"/>
    </row>
    <row r="88" spans="1:235" x14ac:dyDescent="0.2">
      <c r="B88" s="1" t="s">
        <v>177</v>
      </c>
      <c r="D88" s="15">
        <f t="shared" ref="D88:AB88" si="678">+D83+D87</f>
        <v>-10375.190000000002</v>
      </c>
      <c r="E88" s="15">
        <f t="shared" si="678"/>
        <v>0</v>
      </c>
      <c r="F88" s="15">
        <f t="shared" si="678"/>
        <v>64829.06</v>
      </c>
      <c r="G88" s="15">
        <f t="shared" si="678"/>
        <v>119495.51999999999</v>
      </c>
      <c r="H88" s="15">
        <f t="shared" si="678"/>
        <v>165175.88</v>
      </c>
      <c r="I88" s="15">
        <f t="shared" si="678"/>
        <v>168205.18</v>
      </c>
      <c r="J88" s="15">
        <f t="shared" si="678"/>
        <v>139982.28</v>
      </c>
      <c r="K88" s="15">
        <f t="shared" si="678"/>
        <v>92479.19</v>
      </c>
      <c r="L88" s="15">
        <f t="shared" si="678"/>
        <v>12227.419999999998</v>
      </c>
      <c r="M88" s="15">
        <f t="shared" si="678"/>
        <v>-58922.44</v>
      </c>
      <c r="N88" s="15">
        <f t="shared" si="678"/>
        <v>-126415.56</v>
      </c>
      <c r="O88" s="15">
        <f t="shared" si="678"/>
        <v>-173301.01</v>
      </c>
      <c r="P88" s="15">
        <f t="shared" si="678"/>
        <v>-196763.88</v>
      </c>
      <c r="Q88" s="15">
        <f t="shared" si="678"/>
        <v>-199834.99</v>
      </c>
      <c r="R88" s="15">
        <f t="shared" si="678"/>
        <v>-186268.75</v>
      </c>
      <c r="S88" s="15">
        <f t="shared" si="678"/>
        <v>-168060.16999999998</v>
      </c>
      <c r="T88" s="15">
        <f t="shared" si="678"/>
        <v>-156457.12000000002</v>
      </c>
      <c r="U88" s="15">
        <f t="shared" si="678"/>
        <v>-158859.75</v>
      </c>
      <c r="V88" s="15">
        <f t="shared" si="678"/>
        <v>53936.380000000005</v>
      </c>
      <c r="W88" s="15">
        <f t="shared" si="678"/>
        <v>45170.289999999994</v>
      </c>
      <c r="X88" s="15">
        <f t="shared" si="678"/>
        <v>31393.52</v>
      </c>
      <c r="Y88" s="15">
        <f t="shared" si="678"/>
        <v>-14338.59</v>
      </c>
      <c r="Z88" s="15">
        <f t="shared" si="678"/>
        <v>-21593.09</v>
      </c>
      <c r="AA88" s="15">
        <f t="shared" si="678"/>
        <v>-12015.68</v>
      </c>
      <c r="AB88" s="15">
        <f t="shared" si="678"/>
        <v>16375.869999999999</v>
      </c>
      <c r="AC88" s="15">
        <f>+AC83+AC87</f>
        <v>60393.09</v>
      </c>
      <c r="AD88" s="15">
        <f>+AD83+AD87</f>
        <v>119544.01999999999</v>
      </c>
      <c r="AE88" s="15">
        <f t="shared" ref="AE88:AP88" si="679">+AE83+AE87</f>
        <v>102009.44999999998</v>
      </c>
      <c r="AF88" s="15">
        <f t="shared" si="679"/>
        <v>130721.57999999999</v>
      </c>
      <c r="AG88" s="15">
        <f t="shared" si="679"/>
        <v>145289.25</v>
      </c>
      <c r="AH88" s="15">
        <f t="shared" si="679"/>
        <v>140992.14000000001</v>
      </c>
      <c r="AI88" s="15">
        <f t="shared" si="679"/>
        <v>127129.20000000001</v>
      </c>
      <c r="AJ88" s="15">
        <f t="shared" si="679"/>
        <v>107721.89000000001</v>
      </c>
      <c r="AK88" s="15">
        <f t="shared" si="679"/>
        <v>94979.6</v>
      </c>
      <c r="AL88" s="15">
        <f t="shared" si="679"/>
        <v>93204.47</v>
      </c>
      <c r="AM88" s="15">
        <f t="shared" si="679"/>
        <v>105588.42</v>
      </c>
      <c r="AN88" s="15">
        <f t="shared" si="679"/>
        <v>135223.96</v>
      </c>
      <c r="AO88" s="15">
        <f t="shared" si="679"/>
        <v>180965.55</v>
      </c>
      <c r="AP88" s="15">
        <f t="shared" si="679"/>
        <v>238810.52</v>
      </c>
      <c r="AQ88" s="15">
        <f>+AQ83+AQ87</f>
        <v>211545.51</v>
      </c>
      <c r="AR88" s="15">
        <f>+AR83+AR87</f>
        <v>242331.52000000002</v>
      </c>
      <c r="AS88" s="15">
        <f>+AS83+AS87</f>
        <v>278754.44</v>
      </c>
      <c r="AT88" s="15">
        <f t="shared" ref="AT88:DE88" si="680">+AT83+AT87</f>
        <v>299939.14</v>
      </c>
      <c r="AU88" s="15">
        <f t="shared" si="680"/>
        <v>309055.93</v>
      </c>
      <c r="AV88" s="15">
        <f t="shared" si="680"/>
        <v>324605.33</v>
      </c>
      <c r="AW88" s="15">
        <f t="shared" si="680"/>
        <v>304277.45</v>
      </c>
      <c r="AX88" s="15">
        <f t="shared" si="680"/>
        <v>381582.83</v>
      </c>
      <c r="AY88" s="15">
        <f t="shared" si="680"/>
        <v>104436.58000000002</v>
      </c>
      <c r="AZ88" s="16">
        <f t="shared" si="680"/>
        <v>155895.36000000002</v>
      </c>
      <c r="BA88" s="16">
        <f t="shared" si="680"/>
        <v>227659.39</v>
      </c>
      <c r="BB88" s="16">
        <f t="shared" si="680"/>
        <v>313162.67000000004</v>
      </c>
      <c r="BC88" s="16">
        <f t="shared" si="680"/>
        <v>176676.64000000004</v>
      </c>
      <c r="BD88" s="16">
        <f t="shared" si="680"/>
        <v>225205.11000000004</v>
      </c>
      <c r="BE88" s="16">
        <f t="shared" si="680"/>
        <v>255732.43000000005</v>
      </c>
      <c r="BF88" s="16">
        <f t="shared" si="680"/>
        <v>288517.56000000006</v>
      </c>
      <c r="BG88" s="16">
        <f t="shared" si="680"/>
        <v>305770.23000000004</v>
      </c>
      <c r="BH88" s="16">
        <f t="shared" si="680"/>
        <v>309320.35000000003</v>
      </c>
      <c r="BI88" s="16">
        <f t="shared" si="680"/>
        <v>305827.73000000004</v>
      </c>
      <c r="BJ88" s="16">
        <f t="shared" si="680"/>
        <v>310799.29000000004</v>
      </c>
      <c r="BK88" s="16">
        <f t="shared" si="680"/>
        <v>335702.12000000005</v>
      </c>
      <c r="BL88" s="16">
        <f t="shared" si="680"/>
        <v>393713.85000000003</v>
      </c>
      <c r="BM88" s="16">
        <f t="shared" si="680"/>
        <v>483804.92000000004</v>
      </c>
      <c r="BN88" s="16">
        <f t="shared" si="680"/>
        <v>602503.81000000006</v>
      </c>
      <c r="BO88" s="16">
        <f t="shared" si="680"/>
        <v>344651.68000000005</v>
      </c>
      <c r="BP88" s="16">
        <f t="shared" si="680"/>
        <v>419772.66000000003</v>
      </c>
      <c r="BQ88" s="16">
        <f t="shared" si="680"/>
        <v>428691.56000000006</v>
      </c>
      <c r="BR88" s="16">
        <v>436873.02</v>
      </c>
      <c r="BS88" s="16">
        <f t="shared" si="680"/>
        <v>398624.22000000003</v>
      </c>
      <c r="BT88" s="16">
        <f t="shared" si="680"/>
        <v>363444.93000000005</v>
      </c>
      <c r="BU88" s="16">
        <f t="shared" si="680"/>
        <v>325000.02</v>
      </c>
      <c r="BV88" s="16">
        <f t="shared" si="680"/>
        <v>274861.88</v>
      </c>
      <c r="BW88" s="16">
        <f t="shared" si="680"/>
        <v>253009.27000000002</v>
      </c>
      <c r="BX88" s="16">
        <f t="shared" si="680"/>
        <v>266407.09000000003</v>
      </c>
      <c r="BY88" s="16">
        <f t="shared" si="680"/>
        <v>323247.60000000003</v>
      </c>
      <c r="BZ88" s="16">
        <f t="shared" si="680"/>
        <v>419470.03</v>
      </c>
      <c r="CA88" s="16">
        <f t="shared" si="680"/>
        <v>337524.06000000006</v>
      </c>
      <c r="CB88" s="16">
        <f t="shared" si="680"/>
        <v>385014.98000000004</v>
      </c>
      <c r="CC88" s="16">
        <f t="shared" si="680"/>
        <v>469275.62000000005</v>
      </c>
      <c r="CD88" s="16">
        <f t="shared" si="680"/>
        <v>515392.09000000008</v>
      </c>
      <c r="CE88" s="16">
        <f t="shared" si="680"/>
        <v>519886.62000000011</v>
      </c>
      <c r="CF88" s="16">
        <f t="shared" si="680"/>
        <v>505321.68000000011</v>
      </c>
      <c r="CG88" s="16">
        <f t="shared" si="680"/>
        <v>470830.20000000013</v>
      </c>
      <c r="CH88" s="16">
        <f t="shared" si="680"/>
        <v>433219.12000000011</v>
      </c>
      <c r="CI88" s="35">
        <f t="shared" si="680"/>
        <v>418368.2300000001</v>
      </c>
      <c r="CJ88" s="16">
        <f t="shared" si="680"/>
        <v>426578.51000000013</v>
      </c>
      <c r="CK88" s="16">
        <f t="shared" si="680"/>
        <v>461984.66000000015</v>
      </c>
      <c r="CL88" s="16">
        <f t="shared" si="680"/>
        <v>520704.28000000014</v>
      </c>
      <c r="CM88" s="16">
        <f t="shared" si="680"/>
        <v>339595.74007598899</v>
      </c>
      <c r="CN88" s="16">
        <f t="shared" si="680"/>
        <v>398625.940075989</v>
      </c>
      <c r="CO88" s="16">
        <f t="shared" si="680"/>
        <v>460454.83007598901</v>
      </c>
      <c r="CP88" s="16">
        <f t="shared" si="680"/>
        <v>487483.03007598902</v>
      </c>
      <c r="CQ88" s="16">
        <f t="shared" si="680"/>
        <v>491402.65007598902</v>
      </c>
      <c r="CR88" s="16">
        <f t="shared" si="680"/>
        <v>483832.53007598902</v>
      </c>
      <c r="CS88" s="16">
        <f t="shared" si="680"/>
        <v>470171.68007598905</v>
      </c>
      <c r="CT88" s="16">
        <f t="shared" si="680"/>
        <v>459651.37007598905</v>
      </c>
      <c r="CU88" s="16">
        <f t="shared" si="680"/>
        <v>435706.72007598903</v>
      </c>
      <c r="CV88" s="16">
        <f t="shared" si="680"/>
        <v>444474.25007598905</v>
      </c>
      <c r="CW88" s="16">
        <f t="shared" si="680"/>
        <v>470288.97007598903</v>
      </c>
      <c r="CX88" s="16">
        <f t="shared" si="680"/>
        <v>509784.37007598905</v>
      </c>
      <c r="CY88" s="16">
        <f t="shared" si="680"/>
        <v>318460.75007598905</v>
      </c>
      <c r="CZ88" s="16">
        <f t="shared" si="680"/>
        <v>353614.26007598906</v>
      </c>
      <c r="DA88" s="16">
        <f t="shared" si="680"/>
        <v>383404.11007598904</v>
      </c>
      <c r="DB88" s="16">
        <f t="shared" si="680"/>
        <v>393745.85007598903</v>
      </c>
      <c r="DC88" s="16">
        <f t="shared" si="680"/>
        <v>401488.00007598905</v>
      </c>
      <c r="DD88" s="16">
        <f t="shared" si="680"/>
        <v>409649.92007598904</v>
      </c>
      <c r="DE88" s="16">
        <f t="shared" si="680"/>
        <v>416997.89007598901</v>
      </c>
      <c r="DF88" s="16">
        <f t="shared" ref="DF88:DV88" si="681">+DF83+DF87</f>
        <v>426835.21007598902</v>
      </c>
      <c r="DG88" s="16">
        <f t="shared" si="681"/>
        <v>443796.93007598899</v>
      </c>
      <c r="DH88" s="16">
        <f t="shared" si="681"/>
        <v>474067.03007598897</v>
      </c>
      <c r="DI88" s="16">
        <f t="shared" si="681"/>
        <v>520380.91007598897</v>
      </c>
      <c r="DJ88" s="16">
        <f t="shared" si="681"/>
        <v>578458.60007598903</v>
      </c>
      <c r="DK88" s="16">
        <f t="shared" si="681"/>
        <v>652549.21007598902</v>
      </c>
      <c r="DL88" s="18">
        <f t="shared" si="681"/>
        <v>329352.61007598904</v>
      </c>
      <c r="DM88" s="18">
        <f t="shared" si="681"/>
        <v>356544.70007598907</v>
      </c>
      <c r="DN88" s="18">
        <f t="shared" si="681"/>
        <v>370050.38007598906</v>
      </c>
      <c r="DO88" s="18">
        <f t="shared" si="681"/>
        <v>368086.81007598905</v>
      </c>
      <c r="DP88" s="18">
        <f t="shared" si="681"/>
        <v>352329.90007598908</v>
      </c>
      <c r="DQ88" s="18">
        <f t="shared" si="681"/>
        <v>330034.1700759891</v>
      </c>
      <c r="DR88" s="18">
        <f t="shared" si="681"/>
        <v>301358.79007598909</v>
      </c>
      <c r="DS88" s="18">
        <f t="shared" si="681"/>
        <v>277654.96007598907</v>
      </c>
      <c r="DT88" s="18">
        <f t="shared" si="681"/>
        <v>264741.13007598906</v>
      </c>
      <c r="DU88" s="18">
        <f t="shared" si="681"/>
        <v>268140.15007598908</v>
      </c>
      <c r="DV88" s="18">
        <f t="shared" si="681"/>
        <v>284325.5500759891</v>
      </c>
      <c r="DW88" s="18">
        <f>+DW83+DW87</f>
        <v>302076.35007598909</v>
      </c>
      <c r="DX88" s="18">
        <f>+DX83+DX87</f>
        <v>323534.81007598911</v>
      </c>
      <c r="DY88" s="18">
        <f>+DY83+DY87</f>
        <v>329389.07007598912</v>
      </c>
      <c r="DZ88" s="18">
        <f>+DZ83+DZ87</f>
        <v>316690.94007598911</v>
      </c>
      <c r="EA88" s="18">
        <f>+EA83+EA87</f>
        <v>284256.07007598912</v>
      </c>
      <c r="EB88" s="18">
        <f t="shared" ref="EB88:GO88" si="682">+EB83+EB87</f>
        <v>235104.26007598912</v>
      </c>
      <c r="EC88" s="18">
        <f t="shared" si="682"/>
        <v>170526.53007598911</v>
      </c>
      <c r="ED88" s="18">
        <f t="shared" si="682"/>
        <v>104987.74007598912</v>
      </c>
      <c r="EE88" s="18">
        <f t="shared" si="682"/>
        <v>48531.530075989118</v>
      </c>
      <c r="EF88" s="18">
        <f t="shared" si="682"/>
        <v>1618.9200759891173</v>
      </c>
      <c r="EG88" s="18">
        <f t="shared" si="682"/>
        <v>-29961.999924010881</v>
      </c>
      <c r="EH88" s="18">
        <f t="shared" si="682"/>
        <v>-44486.13992401088</v>
      </c>
      <c r="EI88" s="18">
        <f t="shared" si="682"/>
        <v>-45311.289924010882</v>
      </c>
      <c r="EJ88" s="18">
        <f t="shared" si="682"/>
        <v>-43252.549924010884</v>
      </c>
      <c r="EK88" s="18">
        <f t="shared" si="682"/>
        <v>-48997.999924010881</v>
      </c>
      <c r="EL88" s="18">
        <f t="shared" si="682"/>
        <v>-73074.339924010885</v>
      </c>
      <c r="EM88" s="18">
        <f t="shared" si="682"/>
        <v>-118122.64992401088</v>
      </c>
      <c r="EN88" s="18">
        <f t="shared" si="682"/>
        <v>-180121.32992401088</v>
      </c>
      <c r="EO88" s="18">
        <f t="shared" si="682"/>
        <v>-244440.63992401087</v>
      </c>
      <c r="EP88" s="18">
        <f t="shared" si="682"/>
        <v>-310319.30992401089</v>
      </c>
      <c r="EQ88" s="18">
        <f t="shared" si="682"/>
        <v>-363349.22992401087</v>
      </c>
      <c r="ER88" s="18">
        <f t="shared" si="682"/>
        <v>-402077.67992401088</v>
      </c>
      <c r="ES88" s="18">
        <f t="shared" si="682"/>
        <v>-422286.09992401086</v>
      </c>
      <c r="ET88" s="18">
        <f t="shared" si="682"/>
        <v>-423220.13992401084</v>
      </c>
      <c r="EU88" s="18">
        <f t="shared" si="682"/>
        <v>-410018.35992401082</v>
      </c>
      <c r="EV88" s="18">
        <f>+EV83+EV87</f>
        <v>-396242.70992401079</v>
      </c>
      <c r="EW88" s="18">
        <f t="shared" si="682"/>
        <v>-391151.67992401076</v>
      </c>
      <c r="EX88" s="18">
        <f t="shared" si="682"/>
        <v>-412103.55992401077</v>
      </c>
      <c r="EY88" s="18">
        <f t="shared" si="682"/>
        <v>-448769.22992401075</v>
      </c>
      <c r="EZ88" s="18">
        <f t="shared" si="682"/>
        <v>-509929.31992401078</v>
      </c>
      <c r="FA88" s="18">
        <f t="shared" si="682"/>
        <v>-575383.78992401075</v>
      </c>
      <c r="FB88" s="18">
        <f t="shared" si="682"/>
        <v>-639824.80992401077</v>
      </c>
      <c r="FC88" s="18">
        <f t="shared" si="682"/>
        <v>-693784.65992401075</v>
      </c>
      <c r="FD88" s="18">
        <f t="shared" si="682"/>
        <v>-734173.76992401073</v>
      </c>
      <c r="FE88" s="18">
        <f t="shared" si="682"/>
        <v>-756976.11992401071</v>
      </c>
      <c r="FF88" s="18">
        <f t="shared" si="682"/>
        <v>-761846.9899240107</v>
      </c>
      <c r="FG88" s="18">
        <f t="shared" si="682"/>
        <v>-750998.88992401073</v>
      </c>
      <c r="FH88" s="18">
        <f t="shared" si="682"/>
        <v>-731648.19992401078</v>
      </c>
      <c r="FI88" s="18">
        <f t="shared" si="682"/>
        <v>-721816.89992401074</v>
      </c>
      <c r="FJ88" s="18">
        <f t="shared" si="682"/>
        <v>-724012.16992401076</v>
      </c>
      <c r="FK88" s="18">
        <f t="shared" si="682"/>
        <v>-733943.31992401078</v>
      </c>
      <c r="FL88" s="18">
        <f t="shared" si="682"/>
        <v>-747615.06992401078</v>
      </c>
      <c r="FM88" s="18">
        <f t="shared" si="682"/>
        <v>-760252.39992401074</v>
      </c>
      <c r="FN88" s="18">
        <f t="shared" si="682"/>
        <v>-771060.14992401074</v>
      </c>
      <c r="FO88" s="18">
        <f t="shared" si="682"/>
        <v>-770318.31992401078</v>
      </c>
      <c r="FP88" s="18">
        <f t="shared" si="682"/>
        <v>-753809.09992401081</v>
      </c>
      <c r="FQ88" s="18">
        <f t="shared" si="682"/>
        <v>-723076.99992401083</v>
      </c>
      <c r="FR88" s="18">
        <f t="shared" si="682"/>
        <v>-679743.74992401083</v>
      </c>
      <c r="FS88" s="18">
        <f t="shared" si="682"/>
        <v>-613677.76992401085</v>
      </c>
      <c r="FT88" s="18">
        <f t="shared" si="682"/>
        <v>-337738.78992401087</v>
      </c>
      <c r="FU88" s="18">
        <f t="shared" si="682"/>
        <v>-294655.8199240109</v>
      </c>
      <c r="FV88" s="18">
        <f t="shared" si="682"/>
        <v>-267474.12992401089</v>
      </c>
      <c r="FW88" s="18">
        <f t="shared" si="682"/>
        <v>-256679.33992401088</v>
      </c>
      <c r="FX88" s="18">
        <f t="shared" si="682"/>
        <v>-249771.09992401089</v>
      </c>
      <c r="FY88" s="18">
        <f t="shared" si="682"/>
        <v>-245777.5699240109</v>
      </c>
      <c r="FZ88" s="18">
        <f t="shared" si="682"/>
        <v>-234481.6099240109</v>
      </c>
      <c r="GA88" s="18">
        <f t="shared" si="682"/>
        <v>-211346.08992401091</v>
      </c>
      <c r="GB88" s="18">
        <f t="shared" si="682"/>
        <v>-171491.80992401091</v>
      </c>
      <c r="GC88" s="18">
        <f t="shared" si="682"/>
        <v>-114216.53992401093</v>
      </c>
      <c r="GD88" s="18">
        <f t="shared" si="682"/>
        <v>-40270.649924010926</v>
      </c>
      <c r="GE88" s="18">
        <f t="shared" si="682"/>
        <v>50432.620075989078</v>
      </c>
      <c r="GF88" s="18">
        <f t="shared" si="682"/>
        <v>61972.210075989075</v>
      </c>
      <c r="GG88" s="18">
        <f t="shared" si="682"/>
        <v>106680.25007598908</v>
      </c>
      <c r="GH88" s="18">
        <f t="shared" si="682"/>
        <v>125323.67007598908</v>
      </c>
      <c r="GI88" s="18">
        <f t="shared" si="682"/>
        <v>115423.68007598908</v>
      </c>
      <c r="GJ88" s="18">
        <f t="shared" si="682"/>
        <v>85183.150075989077</v>
      </c>
      <c r="GK88" s="18">
        <f t="shared" si="682"/>
        <v>42299.910075989079</v>
      </c>
      <c r="GL88" s="18">
        <f t="shared" si="682"/>
        <v>-4959.1199240109199</v>
      </c>
      <c r="GM88" s="18">
        <f t="shared" si="682"/>
        <v>-43217.929924010918</v>
      </c>
      <c r="GN88" s="18">
        <f t="shared" si="682"/>
        <v>-67297.43992401092</v>
      </c>
      <c r="GO88" s="18">
        <f t="shared" si="682"/>
        <v>-71446.579924010919</v>
      </c>
      <c r="GP88" s="18">
        <f t="shared" ref="GP88:HA88" si="683">+GP83+GP87</f>
        <v>-55558.929924010918</v>
      </c>
      <c r="GQ88" s="18">
        <f t="shared" si="683"/>
        <v>-19935.819924010917</v>
      </c>
      <c r="GR88" s="18">
        <f t="shared" si="683"/>
        <v>17717.760075989085</v>
      </c>
      <c r="GS88" s="18">
        <f t="shared" si="683"/>
        <v>46941.620075989085</v>
      </c>
      <c r="GT88" s="18">
        <f t="shared" si="683"/>
        <v>48653.150075989084</v>
      </c>
      <c r="GU88" s="18">
        <f t="shared" si="683"/>
        <v>34207.570075989082</v>
      </c>
      <c r="GV88" s="18">
        <f t="shared" si="683"/>
        <v>-3075.4599240109164</v>
      </c>
      <c r="GW88" s="18">
        <f t="shared" si="683"/>
        <v>-53390.029924010916</v>
      </c>
      <c r="GX88" s="18">
        <f t="shared" si="683"/>
        <v>-105698.08992401091</v>
      </c>
      <c r="GY88" s="18">
        <f t="shared" si="683"/>
        <v>-138770.98992401091</v>
      </c>
      <c r="GZ88" s="18">
        <f t="shared" si="683"/>
        <v>-154481.96992401092</v>
      </c>
      <c r="HA88" s="18">
        <f t="shared" si="683"/>
        <v>-144154.12992401092</v>
      </c>
      <c r="HB88" s="18">
        <f t="shared" ref="HB88:HM88" si="684">+HB83+HB87</f>
        <v>-111038.03992401093</v>
      </c>
      <c r="HC88" s="18">
        <f t="shared" si="684"/>
        <v>-52787.109924010925</v>
      </c>
      <c r="HD88" s="18">
        <f t="shared" si="684"/>
        <v>9192.360075989076</v>
      </c>
      <c r="HE88" s="18">
        <f t="shared" si="684"/>
        <v>66059.170075989066</v>
      </c>
      <c r="HF88" s="18">
        <f t="shared" si="684"/>
        <v>94645.300075989071</v>
      </c>
      <c r="HG88" s="18">
        <f t="shared" si="684"/>
        <v>99383.530075989067</v>
      </c>
      <c r="HH88" s="18">
        <f t="shared" si="684"/>
        <v>63476.370075989063</v>
      </c>
      <c r="HI88" s="18">
        <f t="shared" si="684"/>
        <v>15042.690075989063</v>
      </c>
      <c r="HJ88" s="18">
        <f t="shared" si="684"/>
        <v>-32066.729924010935</v>
      </c>
      <c r="HK88" s="18">
        <f t="shared" si="684"/>
        <v>-59413.649924010933</v>
      </c>
      <c r="HL88" s="18">
        <f t="shared" si="684"/>
        <v>-62309.409924010935</v>
      </c>
      <c r="HM88" s="18">
        <f t="shared" si="684"/>
        <v>-37305.359924010932</v>
      </c>
      <c r="HN88" s="459"/>
      <c r="HO88" s="19"/>
      <c r="HP88" s="19"/>
      <c r="HQ88" s="19"/>
      <c r="HR88" s="19"/>
      <c r="HS88" s="19"/>
      <c r="HT88" s="19"/>
      <c r="HU88" s="19"/>
      <c r="HV88" s="19"/>
      <c r="HW88" s="19"/>
      <c r="HX88" s="19"/>
      <c r="HY88" s="19"/>
      <c r="HZ88" s="19"/>
      <c r="IA88" s="460"/>
    </row>
    <row r="89" spans="1:235" x14ac:dyDescent="0.2">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c r="CY89" s="16"/>
      <c r="CZ89" s="16"/>
      <c r="DA89" s="16"/>
      <c r="DB89" s="16"/>
      <c r="DC89" s="16"/>
      <c r="DD89" s="16"/>
      <c r="DE89" s="16"/>
      <c r="DF89" s="16"/>
      <c r="DG89" s="16"/>
      <c r="DH89" s="16"/>
      <c r="DI89" s="16"/>
      <c r="DJ89" s="16"/>
      <c r="DK89" s="16"/>
      <c r="DL89" s="18"/>
      <c r="DM89" s="18"/>
      <c r="DN89" s="18"/>
      <c r="DO89" s="18"/>
      <c r="DP89" s="18"/>
      <c r="DQ89" s="18"/>
      <c r="DR89" s="18"/>
      <c r="DS89" s="18"/>
      <c r="DT89" s="18"/>
      <c r="DU89" s="18"/>
      <c r="DV89" s="18"/>
      <c r="DW89" s="18"/>
      <c r="DX89" s="18"/>
      <c r="DY89" s="18"/>
      <c r="DZ89" s="18"/>
      <c r="EA89" s="18"/>
      <c r="EB89" s="18"/>
      <c r="EC89" s="18"/>
      <c r="ED89" s="18"/>
      <c r="EE89" s="18"/>
      <c r="EF89" s="18"/>
      <c r="EG89" s="18"/>
      <c r="EH89" s="18"/>
      <c r="EI89" s="18"/>
      <c r="EJ89" s="18"/>
      <c r="EK89" s="18"/>
      <c r="EL89" s="18"/>
      <c r="EM89" s="18"/>
      <c r="EN89" s="18"/>
      <c r="EO89" s="18"/>
      <c r="EP89" s="18"/>
      <c r="EQ89" s="18"/>
      <c r="ER89" s="18"/>
      <c r="ES89" s="18"/>
      <c r="ET89" s="18"/>
      <c r="EU89" s="18"/>
      <c r="EV89" s="18"/>
      <c r="EW89" s="18"/>
      <c r="EX89" s="18"/>
      <c r="EY89" s="18"/>
      <c r="EZ89" s="18"/>
      <c r="FA89" s="18"/>
      <c r="FB89" s="18"/>
      <c r="FC89" s="18"/>
      <c r="FD89" s="18"/>
      <c r="FE89" s="18"/>
      <c r="FF89" s="18"/>
      <c r="FG89" s="18"/>
      <c r="FH89" s="18"/>
      <c r="FI89" s="18"/>
      <c r="FJ89" s="18"/>
      <c r="FK89" s="18"/>
      <c r="FL89" s="18"/>
      <c r="FM89" s="18"/>
      <c r="FN89" s="18"/>
      <c r="FO89" s="18"/>
      <c r="FP89" s="18"/>
      <c r="FQ89" s="18"/>
      <c r="FR89" s="18"/>
      <c r="FS89" s="18"/>
      <c r="FT89" s="18"/>
      <c r="FU89" s="18"/>
      <c r="FV89" s="18"/>
      <c r="FW89" s="18"/>
      <c r="FX89" s="18"/>
      <c r="FY89" s="18"/>
      <c r="FZ89" s="18"/>
      <c r="GA89" s="18"/>
      <c r="GB89" s="18"/>
      <c r="GC89" s="18"/>
      <c r="GD89" s="18"/>
      <c r="GE89" s="18"/>
      <c r="GF89" s="18"/>
      <c r="GG89" s="18"/>
      <c r="GH89" s="18"/>
      <c r="GI89" s="18"/>
      <c r="GJ89" s="18"/>
      <c r="GK89" s="18"/>
      <c r="GL89" s="18"/>
      <c r="GM89" s="18"/>
      <c r="GN89" s="18"/>
      <c r="GO89" s="18"/>
      <c r="GP89" s="18"/>
      <c r="GQ89" s="18"/>
      <c r="GR89" s="18"/>
      <c r="GS89" s="18"/>
      <c r="GT89" s="18"/>
      <c r="GU89" s="18"/>
      <c r="GV89" s="18"/>
      <c r="GW89" s="18"/>
      <c r="GX89" s="18"/>
      <c r="GY89" s="18"/>
      <c r="GZ89" s="18"/>
      <c r="HA89" s="18"/>
      <c r="HB89" s="18"/>
      <c r="HC89" s="18"/>
      <c r="HD89" s="18"/>
      <c r="HE89" s="18"/>
      <c r="HF89" s="18"/>
      <c r="HG89" s="18"/>
      <c r="HH89" s="18"/>
      <c r="HI89" s="18"/>
      <c r="HJ89" s="18"/>
      <c r="HK89" s="18"/>
      <c r="HL89" s="18"/>
      <c r="HM89" s="18"/>
      <c r="HN89" s="459"/>
      <c r="HO89" s="19"/>
      <c r="HP89" s="19"/>
      <c r="HQ89" s="19"/>
      <c r="HR89" s="19"/>
      <c r="HS89" s="19"/>
      <c r="HT89" s="19"/>
      <c r="HU89" s="19"/>
      <c r="HV89" s="19"/>
      <c r="HW89" s="19"/>
      <c r="HX89" s="19"/>
      <c r="HY89" s="19"/>
      <c r="HZ89" s="19"/>
      <c r="IA89" s="460"/>
    </row>
    <row r="90" spans="1:235" x14ac:dyDescent="0.2">
      <c r="A90" s="7" t="s">
        <v>200</v>
      </c>
      <c r="C90" s="1">
        <v>19100132</v>
      </c>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c r="CY90" s="16"/>
      <c r="CZ90" s="16"/>
      <c r="DA90" s="16"/>
      <c r="DB90" s="16"/>
      <c r="DC90" s="16"/>
      <c r="DD90" s="16"/>
      <c r="DE90" s="16"/>
      <c r="DF90" s="16"/>
      <c r="DG90" s="16"/>
      <c r="DH90" s="16"/>
      <c r="DI90" s="16"/>
      <c r="DJ90" s="16"/>
      <c r="DK90" s="16"/>
      <c r="DL90" s="18"/>
      <c r="DM90" s="18"/>
      <c r="DN90" s="18"/>
      <c r="DO90" s="18"/>
      <c r="DP90" s="18"/>
      <c r="DQ90" s="18"/>
      <c r="DR90" s="18"/>
      <c r="DS90" s="18"/>
      <c r="DT90" s="18"/>
      <c r="DU90" s="18"/>
      <c r="DV90" s="18"/>
      <c r="DW90" s="18"/>
      <c r="DX90" s="18"/>
      <c r="DY90" s="18"/>
      <c r="DZ90" s="18"/>
      <c r="EA90" s="18"/>
      <c r="EB90" s="18"/>
      <c r="EC90" s="18"/>
      <c r="ED90" s="18"/>
      <c r="EE90" s="18"/>
      <c r="EF90" s="18"/>
      <c r="EG90" s="18"/>
      <c r="EH90" s="18"/>
      <c r="EI90" s="18"/>
      <c r="EJ90" s="18"/>
      <c r="EK90" s="18"/>
      <c r="EL90" s="18"/>
      <c r="EM90" s="18"/>
      <c r="EN90" s="18"/>
      <c r="EO90" s="18"/>
      <c r="EP90" s="18"/>
      <c r="EQ90" s="18"/>
      <c r="ER90" s="18"/>
      <c r="ES90" s="18"/>
      <c r="ET90" s="18"/>
      <c r="EU90" s="18"/>
      <c r="EV90" s="18"/>
      <c r="EW90" s="18"/>
      <c r="EX90" s="18"/>
      <c r="EY90" s="18"/>
      <c r="EZ90" s="18"/>
      <c r="FA90" s="18"/>
      <c r="FB90" s="18"/>
      <c r="FC90" s="18"/>
      <c r="FD90" s="18"/>
      <c r="FE90" s="18"/>
      <c r="FF90" s="18"/>
      <c r="FG90" s="18"/>
      <c r="FH90" s="18"/>
      <c r="FI90" s="18"/>
      <c r="FJ90" s="18"/>
      <c r="FK90" s="18"/>
      <c r="FL90" s="18"/>
      <c r="FM90" s="18"/>
      <c r="FN90" s="18"/>
      <c r="FO90" s="18"/>
      <c r="FP90" s="18"/>
      <c r="FQ90" s="18"/>
      <c r="FR90" s="18"/>
      <c r="FS90" s="18"/>
      <c r="FT90" s="18"/>
      <c r="FU90" s="18"/>
      <c r="FV90" s="18"/>
      <c r="FW90" s="18"/>
      <c r="FX90" s="18"/>
      <c r="FY90" s="18"/>
      <c r="FZ90" s="18"/>
      <c r="GA90" s="18"/>
      <c r="GB90" s="18"/>
      <c r="GC90" s="18"/>
      <c r="GD90" s="18"/>
      <c r="GE90" s="18"/>
      <c r="GF90" s="18"/>
      <c r="GG90" s="18"/>
      <c r="GH90" s="18"/>
      <c r="GI90" s="18"/>
      <c r="GJ90" s="18"/>
      <c r="GK90" s="18"/>
      <c r="GL90" s="18"/>
      <c r="GM90" s="18"/>
      <c r="GN90" s="18"/>
      <c r="GO90" s="18"/>
      <c r="GP90" s="18"/>
      <c r="GQ90" s="18"/>
      <c r="GR90" s="18"/>
      <c r="GS90" s="18"/>
      <c r="GT90" s="18"/>
      <c r="GU90" s="18"/>
      <c r="GV90" s="18"/>
      <c r="GW90" s="18"/>
      <c r="GX90" s="18"/>
      <c r="GY90" s="18"/>
      <c r="GZ90" s="18"/>
      <c r="HA90" s="18"/>
      <c r="HB90" s="18"/>
      <c r="HC90" s="18"/>
      <c r="HD90" s="18"/>
      <c r="HE90" s="18"/>
      <c r="HF90" s="18"/>
      <c r="HG90" s="18"/>
      <c r="HH90" s="18"/>
      <c r="HI90" s="18"/>
      <c r="HJ90" s="18"/>
      <c r="HK90" s="18"/>
      <c r="HL90" s="18"/>
      <c r="HM90" s="18"/>
      <c r="HN90" s="459"/>
      <c r="HO90" s="19"/>
      <c r="HP90" s="19"/>
      <c r="HQ90" s="19"/>
      <c r="HR90" s="19"/>
      <c r="HS90" s="19"/>
      <c r="HT90" s="19"/>
      <c r="HU90" s="19"/>
      <c r="HV90" s="19"/>
      <c r="HW90" s="19"/>
      <c r="HX90" s="19"/>
      <c r="HY90" s="19"/>
      <c r="HZ90" s="19"/>
      <c r="IA90" s="460"/>
    </row>
    <row r="91" spans="1:235" x14ac:dyDescent="0.2">
      <c r="B91" s="1" t="s">
        <v>172</v>
      </c>
      <c r="D91" s="17">
        <v>3376888.35</v>
      </c>
      <c r="E91" s="15">
        <f>+D96</f>
        <v>3809017.31</v>
      </c>
      <c r="F91" s="15">
        <f>+E96</f>
        <v>0</v>
      </c>
      <c r="G91" s="15">
        <f>+F96</f>
        <v>292453.09999999998</v>
      </c>
      <c r="H91" s="15">
        <f>+G96</f>
        <v>214314.31</v>
      </c>
      <c r="I91" s="15">
        <f t="shared" ref="I91:AA91" si="685">ROUND(+H96,2)</f>
        <v>88096.47</v>
      </c>
      <c r="J91" s="15">
        <f t="shared" si="685"/>
        <v>-99624.07</v>
      </c>
      <c r="K91" s="15">
        <f t="shared" si="685"/>
        <v>-277868.93</v>
      </c>
      <c r="L91" s="15">
        <f t="shared" si="685"/>
        <v>-465625.75</v>
      </c>
      <c r="M91" s="15">
        <f t="shared" si="685"/>
        <v>-712513.82</v>
      </c>
      <c r="N91" s="15">
        <f t="shared" si="685"/>
        <v>-943196.33</v>
      </c>
      <c r="O91" s="15">
        <f t="shared" si="685"/>
        <v>-1207372.29</v>
      </c>
      <c r="P91" s="15">
        <f t="shared" si="685"/>
        <v>-1492497.43</v>
      </c>
      <c r="Q91" s="15">
        <f t="shared" si="685"/>
        <v>-1803690.12</v>
      </c>
      <c r="R91" s="15">
        <f t="shared" si="685"/>
        <v>-2142848.64</v>
      </c>
      <c r="S91" s="15">
        <f t="shared" si="685"/>
        <v>-2503056.89</v>
      </c>
      <c r="T91" s="15">
        <f t="shared" si="685"/>
        <v>-2902829.61</v>
      </c>
      <c r="U91" s="15">
        <f t="shared" si="685"/>
        <v>-3304402.58</v>
      </c>
      <c r="V91" s="15">
        <f>ROUND(+U96,2)</f>
        <v>-3706959.32</v>
      </c>
      <c r="W91" s="15">
        <f t="shared" si="685"/>
        <v>-378426.54</v>
      </c>
      <c r="X91" s="15">
        <f t="shared" si="685"/>
        <v>-350670.96</v>
      </c>
      <c r="Y91" s="15">
        <f t="shared" si="685"/>
        <v>-297154.09999999998</v>
      </c>
      <c r="Z91" s="15">
        <f>ROUND(+Y96,2)</f>
        <v>129162.45</v>
      </c>
      <c r="AA91" s="15">
        <f t="shared" si="685"/>
        <v>137588.76</v>
      </c>
      <c r="AB91" s="15">
        <f>+AA96</f>
        <v>147560.63</v>
      </c>
      <c r="AC91" s="15">
        <f>+AB96</f>
        <v>158006.09</v>
      </c>
      <c r="AD91" s="15">
        <f>+AC96</f>
        <v>159554.57999999999</v>
      </c>
      <c r="AE91" s="15">
        <f t="shared" ref="AE91:AP91" si="686">+AD96</f>
        <v>135186.18</v>
      </c>
      <c r="AF91" s="15">
        <f t="shared" si="686"/>
        <v>47941.31</v>
      </c>
      <c r="AG91" s="15">
        <f t="shared" si="686"/>
        <v>11201.809999999998</v>
      </c>
      <c r="AH91" s="15">
        <f t="shared" si="686"/>
        <v>-25020.29</v>
      </c>
      <c r="AI91" s="15">
        <f t="shared" si="686"/>
        <v>-57127.09</v>
      </c>
      <c r="AJ91" s="15">
        <f t="shared" si="686"/>
        <v>-64587.839999999997</v>
      </c>
      <c r="AK91" s="15">
        <f t="shared" si="686"/>
        <v>-50751.289999999994</v>
      </c>
      <c r="AL91" s="15">
        <f t="shared" si="686"/>
        <v>-26433.789999999994</v>
      </c>
      <c r="AM91" s="15">
        <f t="shared" si="686"/>
        <v>-2029.1499999999942</v>
      </c>
      <c r="AN91" s="15">
        <f t="shared" si="686"/>
        <v>22253.210000000006</v>
      </c>
      <c r="AO91" s="15">
        <f t="shared" si="686"/>
        <v>45901.530000000006</v>
      </c>
      <c r="AP91" s="15">
        <f t="shared" si="686"/>
        <v>57443.710000000006</v>
      </c>
      <c r="AQ91" s="15">
        <f>AP96</f>
        <v>63075.390000000007</v>
      </c>
      <c r="AR91" s="15">
        <f>+AQ96</f>
        <v>-20692.359999999993</v>
      </c>
      <c r="AS91" s="15">
        <f>+AR96</f>
        <v>-58304.569999999992</v>
      </c>
      <c r="AT91" s="15">
        <f t="shared" ref="AT91:DE91" si="687">+AS96</f>
        <v>-67271.839999999997</v>
      </c>
      <c r="AU91" s="15">
        <f t="shared" si="687"/>
        <v>-58110.649999999994</v>
      </c>
      <c r="AV91" s="15">
        <f t="shared" si="687"/>
        <v>-42276.149999999994</v>
      </c>
      <c r="AW91" s="15">
        <f t="shared" si="687"/>
        <v>8952.6700000000055</v>
      </c>
      <c r="AX91" s="15">
        <f t="shared" si="687"/>
        <v>-57148.029999999992</v>
      </c>
      <c r="AY91" s="15">
        <f t="shared" si="687"/>
        <v>161316.04999999999</v>
      </c>
      <c r="AZ91" s="16">
        <f t="shared" si="687"/>
        <v>258084.08999999997</v>
      </c>
      <c r="BA91" s="16">
        <f t="shared" si="687"/>
        <v>378072.49</v>
      </c>
      <c r="BB91" s="16">
        <f t="shared" si="687"/>
        <v>496537.75</v>
      </c>
      <c r="BC91" s="16">
        <f t="shared" si="687"/>
        <v>563697.78</v>
      </c>
      <c r="BD91" s="16">
        <f t="shared" si="687"/>
        <v>59748.240000000049</v>
      </c>
      <c r="BE91" s="16">
        <f t="shared" si="687"/>
        <v>78941.780000000057</v>
      </c>
      <c r="BF91" s="16">
        <f t="shared" si="687"/>
        <v>191663.68000000005</v>
      </c>
      <c r="BG91" s="16">
        <f t="shared" si="687"/>
        <v>420957.14</v>
      </c>
      <c r="BH91" s="16">
        <f t="shared" si="687"/>
        <v>704509.31</v>
      </c>
      <c r="BI91" s="16">
        <f t="shared" si="687"/>
        <v>1053830.25</v>
      </c>
      <c r="BJ91" s="16">
        <f t="shared" si="687"/>
        <v>1427266.08</v>
      </c>
      <c r="BK91" s="16">
        <f t="shared" si="687"/>
        <v>1775547.02</v>
      </c>
      <c r="BL91" s="16">
        <f t="shared" si="687"/>
        <v>2131468.9900000002</v>
      </c>
      <c r="BM91" s="16">
        <f t="shared" si="687"/>
        <v>2513535.12</v>
      </c>
      <c r="BN91" s="16">
        <f t="shared" si="687"/>
        <v>2896565.99</v>
      </c>
      <c r="BO91" s="16">
        <f t="shared" si="687"/>
        <v>3261512.4000000004</v>
      </c>
      <c r="BP91" s="16">
        <f t="shared" si="687"/>
        <v>384231.74000000022</v>
      </c>
      <c r="BQ91" s="16">
        <f t="shared" si="687"/>
        <v>274852.7800000002</v>
      </c>
      <c r="BR91" s="16">
        <f t="shared" si="687"/>
        <v>-62527.519999999786</v>
      </c>
      <c r="BS91" s="16">
        <f t="shared" si="687"/>
        <v>-223920.14</v>
      </c>
      <c r="BT91" s="16">
        <f t="shared" si="687"/>
        <v>-434156.03</v>
      </c>
      <c r="BU91" s="16">
        <f t="shared" si="687"/>
        <v>-713587.48</v>
      </c>
      <c r="BV91" s="16">
        <f t="shared" si="687"/>
        <v>-1020176.46</v>
      </c>
      <c r="BW91" s="16">
        <f t="shared" si="687"/>
        <v>-1430665.1199999999</v>
      </c>
      <c r="BX91" s="16">
        <f t="shared" si="687"/>
        <v>-1911873.43</v>
      </c>
      <c r="BY91" s="16">
        <f t="shared" si="687"/>
        <v>-2493561.9299999997</v>
      </c>
      <c r="BZ91" s="61">
        <v>-3135819.61</v>
      </c>
      <c r="CA91" s="16">
        <f t="shared" si="687"/>
        <v>-3813475.1399999997</v>
      </c>
      <c r="CB91" s="16">
        <f t="shared" si="687"/>
        <v>-784793.82999999961</v>
      </c>
      <c r="CC91" s="16">
        <f>+CB96</f>
        <v>-328273.45999999961</v>
      </c>
      <c r="CD91" s="16">
        <f>+CC96</f>
        <v>-622862.58999999962</v>
      </c>
      <c r="CE91" s="16">
        <f t="shared" si="687"/>
        <v>-915486.28999999957</v>
      </c>
      <c r="CF91" s="16">
        <f t="shared" si="687"/>
        <v>-1213438.1399999997</v>
      </c>
      <c r="CG91" s="16">
        <f t="shared" si="687"/>
        <v>-1537169.7499999995</v>
      </c>
      <c r="CH91" s="16">
        <f t="shared" si="687"/>
        <v>-1786385.2899999996</v>
      </c>
      <c r="CI91" s="16">
        <f t="shared" si="687"/>
        <v>-1987001.5499999996</v>
      </c>
      <c r="CJ91" s="16">
        <f t="shared" si="687"/>
        <v>-2143973.0999999996</v>
      </c>
      <c r="CK91" s="16">
        <f t="shared" si="687"/>
        <v>-2247753.7899999996</v>
      </c>
      <c r="CL91" s="16">
        <f t="shared" si="687"/>
        <v>-2343454.8899999997</v>
      </c>
      <c r="CM91" s="16">
        <f t="shared" si="687"/>
        <v>-2479217.0199999996</v>
      </c>
      <c r="CN91" s="16">
        <f t="shared" si="687"/>
        <v>-102787.62054769788</v>
      </c>
      <c r="CO91" s="16">
        <f t="shared" si="687"/>
        <v>-207742.30054769787</v>
      </c>
      <c r="CP91" s="16">
        <f t="shared" si="687"/>
        <v>-281931.73054769787</v>
      </c>
      <c r="CQ91" s="16">
        <f t="shared" si="687"/>
        <v>-301221.34054769785</v>
      </c>
      <c r="CR91" s="16">
        <f t="shared" si="687"/>
        <v>-314892.02054769784</v>
      </c>
      <c r="CS91" s="16">
        <f t="shared" si="687"/>
        <v>-376118.44054769783</v>
      </c>
      <c r="CT91" s="16">
        <f t="shared" si="687"/>
        <v>-435169.94054769783</v>
      </c>
      <c r="CU91" s="16">
        <f t="shared" si="687"/>
        <v>-542193.22054769786</v>
      </c>
      <c r="CV91" s="16">
        <f t="shared" si="687"/>
        <v>-259804.65054769785</v>
      </c>
      <c r="CW91" s="16">
        <f t="shared" si="687"/>
        <v>-382449.31054769782</v>
      </c>
      <c r="CX91" s="16">
        <f t="shared" si="687"/>
        <v>-522191.72054769786</v>
      </c>
      <c r="CY91" s="16">
        <f t="shared" si="687"/>
        <v>-690048.23054769787</v>
      </c>
      <c r="CZ91" s="16">
        <f t="shared" si="687"/>
        <v>19088.199452302186</v>
      </c>
      <c r="DA91" s="16">
        <f t="shared" si="687"/>
        <v>-17061.830547697813</v>
      </c>
      <c r="DB91" s="16">
        <f t="shared" si="687"/>
        <v>-40525.570547697818</v>
      </c>
      <c r="DC91" s="16">
        <f t="shared" si="687"/>
        <v>-40082.540547697819</v>
      </c>
      <c r="DD91" s="16">
        <f t="shared" si="687"/>
        <v>-26316.280547697817</v>
      </c>
      <c r="DE91" s="16">
        <f t="shared" si="687"/>
        <v>7617.9194523021797</v>
      </c>
      <c r="DF91" s="16">
        <f t="shared" ref="DF91:FC91" si="688">+DE96</f>
        <v>49480.359452302182</v>
      </c>
      <c r="DG91" s="16">
        <f t="shared" si="688"/>
        <v>62686.999452302181</v>
      </c>
      <c r="DH91" s="16">
        <f t="shared" si="688"/>
        <v>50788.569452302181</v>
      </c>
      <c r="DI91" s="16">
        <f t="shared" si="688"/>
        <v>30885.519452302182</v>
      </c>
      <c r="DJ91" s="16">
        <f t="shared" si="688"/>
        <v>1522.8794523021825</v>
      </c>
      <c r="DK91" s="16">
        <f t="shared" si="688"/>
        <v>-41045.140547697811</v>
      </c>
      <c r="DL91" s="18">
        <f t="shared" si="688"/>
        <v>-93993.340547697808</v>
      </c>
      <c r="DM91" s="18">
        <f t="shared" si="688"/>
        <v>43978.769452302178</v>
      </c>
      <c r="DN91" s="18">
        <f t="shared" si="688"/>
        <v>61772.559452302179</v>
      </c>
      <c r="DO91" s="18">
        <f t="shared" si="688"/>
        <v>98609.529452302173</v>
      </c>
      <c r="DP91" s="18">
        <f t="shared" si="688"/>
        <v>145108.84945230218</v>
      </c>
      <c r="DQ91" s="18">
        <f t="shared" si="688"/>
        <v>184970.12945230218</v>
      </c>
      <c r="DR91" s="18">
        <f t="shared" si="688"/>
        <v>213583.10945230219</v>
      </c>
      <c r="DS91" s="18">
        <f t="shared" si="688"/>
        <v>216650.0294523022</v>
      </c>
      <c r="DT91" s="18">
        <f t="shared" si="688"/>
        <v>209234.32945230219</v>
      </c>
      <c r="DU91" s="18">
        <f t="shared" si="688"/>
        <v>192670.65945230221</v>
      </c>
      <c r="DV91" s="18">
        <f t="shared" si="688"/>
        <v>170218.57945230219</v>
      </c>
      <c r="DW91" s="18">
        <f t="shared" si="688"/>
        <v>129084.53945230218</v>
      </c>
      <c r="DX91" s="18">
        <f t="shared" si="688"/>
        <v>80744.029452302173</v>
      </c>
      <c r="DY91" s="18">
        <f t="shared" si="688"/>
        <v>8664.0594523021718</v>
      </c>
      <c r="DZ91" s="18">
        <f t="shared" si="688"/>
        <v>-3406.060547697829</v>
      </c>
      <c r="EA91" s="18">
        <f t="shared" si="688"/>
        <v>-19150.34054769783</v>
      </c>
      <c r="EB91" s="18">
        <f t="shared" si="688"/>
        <v>-38185.20054769783</v>
      </c>
      <c r="EC91" s="18">
        <f t="shared" si="688"/>
        <v>-70595.720547697827</v>
      </c>
      <c r="ED91" s="18">
        <f t="shared" si="688"/>
        <v>-138995.13054769783</v>
      </c>
      <c r="EE91" s="18">
        <f t="shared" si="688"/>
        <v>-228617.85054769783</v>
      </c>
      <c r="EF91" s="18">
        <f t="shared" si="688"/>
        <v>-300175.17054769781</v>
      </c>
      <c r="EG91" s="18">
        <f t="shared" si="688"/>
        <v>-362545.20054769784</v>
      </c>
      <c r="EH91" s="18">
        <f t="shared" si="688"/>
        <v>-466240.86054769787</v>
      </c>
      <c r="EI91" s="18">
        <f t="shared" si="688"/>
        <v>-549200.65054769791</v>
      </c>
      <c r="EJ91" s="18">
        <f t="shared" si="688"/>
        <v>-649349.04054769792</v>
      </c>
      <c r="EK91" s="18">
        <f t="shared" si="688"/>
        <v>-6732.000547697884</v>
      </c>
      <c r="EL91" s="18">
        <f t="shared" si="688"/>
        <v>-9839.3405476978842</v>
      </c>
      <c r="EM91" s="18">
        <f t="shared" si="688"/>
        <v>-399.86054769788461</v>
      </c>
      <c r="EN91" s="18">
        <f t="shared" si="688"/>
        <v>13644.299452302115</v>
      </c>
      <c r="EO91" s="18">
        <f t="shared" si="688"/>
        <v>33585.789452302117</v>
      </c>
      <c r="EP91" s="18">
        <f t="shared" si="688"/>
        <v>62555.109452302117</v>
      </c>
      <c r="EQ91" s="18">
        <f t="shared" si="688"/>
        <v>89829.219452302117</v>
      </c>
      <c r="ER91" s="18">
        <f t="shared" si="688"/>
        <v>109730.56945230212</v>
      </c>
      <c r="ES91" s="18">
        <f t="shared" si="688"/>
        <v>128760.42945230212</v>
      </c>
      <c r="ET91" s="18">
        <f t="shared" si="688"/>
        <v>137750.18945230212</v>
      </c>
      <c r="EU91" s="18">
        <f t="shared" si="688"/>
        <v>141263.41945230213</v>
      </c>
      <c r="EV91" s="18">
        <f t="shared" si="688"/>
        <v>126148.37945230212</v>
      </c>
      <c r="EW91" s="18">
        <f t="shared" si="688"/>
        <v>9679.0094523021253</v>
      </c>
      <c r="EX91" s="18">
        <f t="shared" si="688"/>
        <v>23691.089452302127</v>
      </c>
      <c r="EY91" s="18">
        <f t="shared" si="688"/>
        <v>50675.989452302128</v>
      </c>
      <c r="EZ91" s="18">
        <f t="shared" si="688"/>
        <v>83676.899452302139</v>
      </c>
      <c r="FA91" s="18">
        <f t="shared" si="688"/>
        <v>144238.70945230214</v>
      </c>
      <c r="FB91" s="18">
        <f t="shared" si="688"/>
        <v>212627.98945230214</v>
      </c>
      <c r="FC91" s="18">
        <f t="shared" si="688"/>
        <v>286859.70945230214</v>
      </c>
      <c r="FD91" s="18">
        <f>+FC96</f>
        <v>358438.81945230212</v>
      </c>
      <c r="FE91" s="18">
        <f>+FD96</f>
        <v>439910.7994523021</v>
      </c>
      <c r="FF91" s="18">
        <f t="shared" ref="FF91:GO91" si="689">+FE96</f>
        <v>524470.70945230208</v>
      </c>
      <c r="FG91" s="18">
        <f t="shared" si="689"/>
        <v>602733.31945230206</v>
      </c>
      <c r="FH91" s="18">
        <f t="shared" si="689"/>
        <v>684193.48945230211</v>
      </c>
      <c r="FI91" s="18">
        <f t="shared" si="689"/>
        <v>29.389452302129939</v>
      </c>
      <c r="FJ91" s="18">
        <f t="shared" si="689"/>
        <v>-652.3205476978701</v>
      </c>
      <c r="FK91" s="18">
        <f t="shared" si="689"/>
        <v>-3500.9305476978702</v>
      </c>
      <c r="FL91" s="18">
        <f t="shared" si="689"/>
        <v>-14283.320547697869</v>
      </c>
      <c r="FM91" s="18">
        <f t="shared" si="689"/>
        <v>-37766.520547697874</v>
      </c>
      <c r="FN91" s="18">
        <f t="shared" si="689"/>
        <v>-77790.380547697874</v>
      </c>
      <c r="FO91" s="18">
        <f t="shared" si="689"/>
        <v>-143429.80054769787</v>
      </c>
      <c r="FP91" s="18">
        <f t="shared" si="689"/>
        <v>-219174.02054769787</v>
      </c>
      <c r="FQ91" s="18">
        <f t="shared" si="689"/>
        <v>-302131.00054769788</v>
      </c>
      <c r="FR91" s="18">
        <f t="shared" si="689"/>
        <v>-390095.87054769788</v>
      </c>
      <c r="FS91" s="18">
        <f t="shared" si="689"/>
        <v>-485078.98054769787</v>
      </c>
      <c r="FT91" s="18">
        <f t="shared" si="689"/>
        <v>-592402.51054769789</v>
      </c>
      <c r="FU91" s="18">
        <f t="shared" si="689"/>
        <v>29482.199452302069</v>
      </c>
      <c r="FV91" s="18">
        <f t="shared" si="689"/>
        <v>44379.579452302067</v>
      </c>
      <c r="FW91" s="18">
        <f t="shared" si="689"/>
        <v>54702.499452302065</v>
      </c>
      <c r="FX91" s="18">
        <f t="shared" si="689"/>
        <v>64568.409452302061</v>
      </c>
      <c r="FY91" s="18">
        <f t="shared" si="689"/>
        <v>73950.649452302066</v>
      </c>
      <c r="FZ91" s="18">
        <f t="shared" si="689"/>
        <v>71303.629452302062</v>
      </c>
      <c r="GA91" s="18">
        <f t="shared" si="689"/>
        <v>54030.719452302059</v>
      </c>
      <c r="GB91" s="18">
        <f t="shared" si="689"/>
        <v>23873.569452302057</v>
      </c>
      <c r="GC91" s="18">
        <f t="shared" si="689"/>
        <v>-18589.590547697946</v>
      </c>
      <c r="GD91" s="18">
        <f t="shared" si="689"/>
        <v>-73175.530547697941</v>
      </c>
      <c r="GE91" s="18">
        <f t="shared" si="689"/>
        <v>-135901.48054769792</v>
      </c>
      <c r="GF91" s="18">
        <f t="shared" si="689"/>
        <v>-209976.33054769793</v>
      </c>
      <c r="GG91" s="18">
        <f t="shared" si="689"/>
        <v>4775.7594523020671</v>
      </c>
      <c r="GH91" s="18">
        <f t="shared" si="689"/>
        <v>9128.7394523020666</v>
      </c>
      <c r="GI91" s="18">
        <f t="shared" si="689"/>
        <v>34585.579452302067</v>
      </c>
      <c r="GJ91" s="18">
        <f t="shared" si="689"/>
        <v>72699.539452302066</v>
      </c>
      <c r="GK91" s="18">
        <f t="shared" si="689"/>
        <v>110440.54945230208</v>
      </c>
      <c r="GL91" s="18">
        <f t="shared" si="689"/>
        <v>137302.36945230208</v>
      </c>
      <c r="GM91" s="18">
        <f t="shared" si="689"/>
        <v>152782.83945230208</v>
      </c>
      <c r="GN91" s="18">
        <f t="shared" si="689"/>
        <v>157451.35945230207</v>
      </c>
      <c r="GO91" s="18">
        <f t="shared" si="689"/>
        <v>154044.03945230207</v>
      </c>
      <c r="GP91" s="18">
        <f t="shared" ref="GP91" si="690">+GO96</f>
        <v>136637.95945230208</v>
      </c>
      <c r="GQ91" s="18">
        <f t="shared" ref="GQ91" si="691">+GP96</f>
        <v>103191.66945230207</v>
      </c>
      <c r="GR91" s="18">
        <f t="shared" ref="GR91" si="692">+GQ96</f>
        <v>51101.109452302073</v>
      </c>
      <c r="GS91" s="18">
        <f t="shared" ref="GS91" si="693">+GR96</f>
        <v>-24712.420547697926</v>
      </c>
      <c r="GT91" s="18">
        <f t="shared" ref="GT91" si="694">+GS96</f>
        <v>-50661.750547697928</v>
      </c>
      <c r="GU91" s="18">
        <f t="shared" ref="GU91" si="695">+GT96</f>
        <v>-69516.420547697926</v>
      </c>
      <c r="GV91" s="18">
        <f t="shared" ref="GV91" si="696">+GU96</f>
        <v>-95316.270547697932</v>
      </c>
      <c r="GW91" s="18">
        <f t="shared" ref="GW91" si="697">+GV96</f>
        <v>-127612.29054769794</v>
      </c>
      <c r="GX91" s="18">
        <f t="shared" ref="GX91" si="698">+GW96</f>
        <v>-180652.19054769794</v>
      </c>
      <c r="GY91" s="18">
        <f t="shared" ref="GY91" si="699">+GX96</f>
        <v>-260028.35054769795</v>
      </c>
      <c r="GZ91" s="18">
        <f t="shared" ref="GZ91" si="700">+GY96</f>
        <v>-354652.09054769797</v>
      </c>
      <c r="HA91" s="18">
        <f t="shared" ref="HA91" si="701">+GZ96</f>
        <v>-478636.22054769797</v>
      </c>
      <c r="HB91" s="18">
        <f t="shared" ref="HB91" si="702">+HA96</f>
        <v>-626312.76054769801</v>
      </c>
      <c r="HC91" s="18">
        <f t="shared" ref="HC91" si="703">+HB96</f>
        <v>-743258.10054769798</v>
      </c>
      <c r="HD91" s="18">
        <f t="shared" ref="HD91" si="704">+HC96</f>
        <v>-992547.870547698</v>
      </c>
      <c r="HE91" s="18">
        <f t="shared" ref="HE91" si="705">+HD96</f>
        <v>20438.079452301958</v>
      </c>
      <c r="HF91" s="18">
        <f t="shared" ref="HF91" si="706">+HE96</f>
        <v>130445.32945230196</v>
      </c>
      <c r="HG91" s="18">
        <f t="shared" ref="HG91" si="707">+HF96</f>
        <v>332902.83945230197</v>
      </c>
      <c r="HH91" s="18">
        <f t="shared" ref="HH91" si="708">+HG96</f>
        <v>556977.80945230194</v>
      </c>
      <c r="HI91" s="18">
        <f t="shared" ref="HI91" si="709">+HH96</f>
        <v>1055471.6094523019</v>
      </c>
      <c r="HJ91" s="18">
        <f t="shared" ref="HJ91" si="710">+HI96</f>
        <v>1806989.469452302</v>
      </c>
      <c r="HK91" s="18">
        <f t="shared" ref="HK91" si="711">+HJ96</f>
        <v>1988111.769452302</v>
      </c>
      <c r="HL91" s="18">
        <f t="shared" ref="HL91" si="712">+HK96</f>
        <v>2476150.6394523019</v>
      </c>
      <c r="HM91" s="18">
        <f t="shared" ref="HM91" si="713">+HL96</f>
        <v>2981822.8194523021</v>
      </c>
      <c r="HN91" s="459"/>
      <c r="HO91" s="19"/>
      <c r="HP91" s="19"/>
      <c r="HQ91" s="19"/>
      <c r="HR91" s="19"/>
      <c r="HS91" s="19"/>
      <c r="HT91" s="19"/>
      <c r="HU91" s="19"/>
      <c r="HV91" s="19"/>
      <c r="HW91" s="19"/>
      <c r="HX91" s="19"/>
      <c r="HY91" s="19"/>
      <c r="HZ91" s="19"/>
      <c r="IA91" s="460"/>
    </row>
    <row r="92" spans="1:235" x14ac:dyDescent="0.2">
      <c r="B92" s="1" t="s">
        <v>343</v>
      </c>
      <c r="D92" s="17"/>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61"/>
      <c r="CA92" s="16"/>
      <c r="CB92" s="16"/>
      <c r="CC92" s="16"/>
      <c r="CD92" s="16"/>
      <c r="CE92" s="16"/>
      <c r="CF92" s="16"/>
      <c r="CG92" s="16"/>
      <c r="CH92" s="16"/>
      <c r="CI92" s="16"/>
      <c r="CJ92" s="16"/>
      <c r="CK92" s="16"/>
      <c r="CL92" s="16"/>
      <c r="CM92" s="16"/>
      <c r="CN92" s="16"/>
      <c r="CO92" s="16"/>
      <c r="CP92" s="16"/>
      <c r="CQ92" s="16"/>
      <c r="CR92" s="16"/>
      <c r="CS92" s="16"/>
      <c r="CT92" s="16"/>
      <c r="CU92" s="16"/>
      <c r="CV92" s="16"/>
      <c r="CW92" s="16"/>
      <c r="CX92" s="16"/>
      <c r="CY92" s="16"/>
      <c r="CZ92" s="16"/>
      <c r="DA92" s="16"/>
      <c r="DB92" s="16"/>
      <c r="DC92" s="16"/>
      <c r="DD92" s="16"/>
      <c r="DE92" s="16"/>
      <c r="DF92" s="16"/>
      <c r="DG92" s="16"/>
      <c r="DH92" s="16"/>
      <c r="DI92" s="16"/>
      <c r="DJ92" s="16"/>
      <c r="DK92" s="16"/>
      <c r="DL92" s="18"/>
      <c r="DM92" s="18"/>
      <c r="DN92" s="18"/>
      <c r="DO92" s="18"/>
      <c r="DP92" s="18"/>
      <c r="DQ92" s="18"/>
      <c r="DR92" s="18"/>
      <c r="DS92" s="18"/>
      <c r="DT92" s="18"/>
      <c r="DU92" s="18"/>
      <c r="DV92" s="18"/>
      <c r="DW92" s="18"/>
      <c r="DX92" s="18"/>
      <c r="DY92" s="18"/>
      <c r="DZ92" s="18"/>
      <c r="EA92" s="18"/>
      <c r="EB92" s="18"/>
      <c r="EC92" s="18"/>
      <c r="ED92" s="18"/>
      <c r="EE92" s="18"/>
      <c r="EF92" s="18"/>
      <c r="EG92" s="18"/>
      <c r="EH92" s="18"/>
      <c r="EI92" s="18"/>
      <c r="EJ92" s="18"/>
      <c r="EK92" s="18"/>
      <c r="EL92" s="18"/>
      <c r="EM92" s="18"/>
      <c r="EN92" s="18"/>
      <c r="EO92" s="18"/>
      <c r="EP92" s="18"/>
      <c r="EQ92" s="18"/>
      <c r="ER92" s="18"/>
      <c r="ES92" s="18"/>
      <c r="ET92" s="18"/>
      <c r="EU92" s="18"/>
      <c r="EV92" s="18"/>
      <c r="EW92" s="18"/>
      <c r="EX92" s="18"/>
      <c r="EY92" s="18"/>
      <c r="EZ92" s="18"/>
      <c r="FA92" s="18"/>
      <c r="FB92" s="18"/>
      <c r="FC92" s="18"/>
      <c r="FD92" s="18"/>
      <c r="FE92" s="18"/>
      <c r="FF92" s="18"/>
      <c r="FG92" s="18"/>
      <c r="FH92" s="18"/>
      <c r="FI92" s="18"/>
      <c r="FJ92" s="18"/>
      <c r="FK92" s="18"/>
      <c r="FL92" s="18"/>
      <c r="FM92" s="18"/>
      <c r="FN92" s="18"/>
      <c r="FO92" s="18"/>
      <c r="FP92" s="18"/>
      <c r="FQ92" s="18"/>
      <c r="FR92" s="18"/>
      <c r="FS92" s="18"/>
      <c r="FT92" s="18"/>
      <c r="FU92" s="18"/>
      <c r="FV92" s="18"/>
      <c r="FW92" s="18"/>
      <c r="FX92" s="18"/>
      <c r="FY92" s="18"/>
      <c r="FZ92" s="18"/>
      <c r="GA92" s="18"/>
      <c r="GB92" s="18"/>
      <c r="GC92" s="18"/>
      <c r="GD92" s="18"/>
      <c r="GE92" s="18"/>
      <c r="GF92" s="18"/>
      <c r="GG92" s="18"/>
      <c r="GH92" s="18"/>
      <c r="GI92" s="18"/>
      <c r="GJ92" s="18"/>
      <c r="GK92" s="18"/>
      <c r="GL92" s="18"/>
      <c r="GM92" s="18"/>
      <c r="GN92" s="18"/>
      <c r="GO92" s="18"/>
      <c r="GP92" s="18"/>
      <c r="GQ92" s="18"/>
      <c r="GR92" s="18"/>
      <c r="GS92" s="18"/>
      <c r="GT92" s="18"/>
      <c r="GU92" s="18"/>
      <c r="GV92" s="18"/>
      <c r="GW92" s="18"/>
      <c r="GX92" s="18"/>
      <c r="GY92" s="18"/>
      <c r="GZ92" s="18"/>
      <c r="HA92" s="18"/>
      <c r="HB92" s="18"/>
      <c r="HC92" s="18"/>
      <c r="HD92" s="18"/>
      <c r="HE92" s="18"/>
      <c r="HF92" s="18"/>
      <c r="HG92" s="18"/>
      <c r="HH92" s="18"/>
      <c r="HI92" s="18"/>
      <c r="HJ92" s="18"/>
      <c r="HK92" s="18"/>
      <c r="HL92" s="18"/>
      <c r="HM92" s="18"/>
      <c r="HN92" s="459"/>
      <c r="HO92" s="19"/>
      <c r="HP92" s="28"/>
      <c r="HQ92" s="19"/>
      <c r="HR92" s="19"/>
      <c r="HS92" s="19"/>
      <c r="HT92" s="19"/>
      <c r="HU92" s="19"/>
      <c r="HV92" s="19"/>
      <c r="HW92" s="19"/>
      <c r="HX92" s="19"/>
      <c r="HY92" s="19"/>
      <c r="HZ92" s="19"/>
      <c r="IA92" s="460"/>
    </row>
    <row r="93" spans="1:235" x14ac:dyDescent="0.2">
      <c r="B93" s="1" t="s">
        <v>173</v>
      </c>
      <c r="D93" s="21"/>
      <c r="E93" s="21">
        <v>-4181078.77</v>
      </c>
      <c r="F93" s="21"/>
      <c r="G93" s="21"/>
      <c r="H93" s="21"/>
      <c r="I93" s="21"/>
      <c r="J93" s="21"/>
      <c r="K93" s="21"/>
      <c r="L93" s="21"/>
      <c r="M93" s="21"/>
      <c r="N93" s="21"/>
      <c r="O93" s="21"/>
      <c r="P93" s="21"/>
      <c r="Q93" s="21"/>
      <c r="R93" s="21"/>
      <c r="S93" s="21"/>
      <c r="T93" s="21"/>
      <c r="U93" s="21"/>
      <c r="V93" s="21">
        <v>2902829.61</v>
      </c>
      <c r="W93" s="21"/>
      <c r="X93" s="21"/>
      <c r="Y93" s="21">
        <v>297154.09999999998</v>
      </c>
      <c r="Z93" s="21"/>
      <c r="AA93" s="21"/>
      <c r="AB93" s="21"/>
      <c r="AC93" s="21"/>
      <c r="AD93" s="21"/>
      <c r="AE93" s="21">
        <v>-60848.08</v>
      </c>
      <c r="AF93" s="21"/>
      <c r="AG93" s="21"/>
      <c r="AH93" s="21"/>
      <c r="AI93" s="21"/>
      <c r="AJ93" s="21"/>
      <c r="AK93" s="21"/>
      <c r="AL93" s="21"/>
      <c r="AM93" s="21"/>
      <c r="AN93" s="21">
        <v>0</v>
      </c>
      <c r="AO93" s="21">
        <v>0</v>
      </c>
      <c r="AP93" s="21">
        <v>0</v>
      </c>
      <c r="AQ93" s="21">
        <v>-83829</v>
      </c>
      <c r="AR93" s="21">
        <v>0</v>
      </c>
      <c r="AS93" s="21">
        <v>0</v>
      </c>
      <c r="AT93" s="21">
        <v>0</v>
      </c>
      <c r="AU93" s="21">
        <v>0</v>
      </c>
      <c r="AV93" s="21">
        <v>0</v>
      </c>
      <c r="AW93" s="21">
        <v>0</v>
      </c>
      <c r="AX93" s="21">
        <v>0</v>
      </c>
      <c r="AY93" s="20"/>
      <c r="AZ93" s="22"/>
      <c r="BA93" s="22"/>
      <c r="BB93" s="22"/>
      <c r="BC93" s="22">
        <v>-593875</v>
      </c>
      <c r="BD93" s="22">
        <v>0</v>
      </c>
      <c r="BE93" s="22">
        <v>0</v>
      </c>
      <c r="BF93" s="22">
        <v>0</v>
      </c>
      <c r="BG93" s="22">
        <v>0</v>
      </c>
      <c r="BH93" s="18"/>
      <c r="BI93" s="18"/>
      <c r="BJ93" s="18"/>
      <c r="BK93" s="18"/>
      <c r="BL93" s="18"/>
      <c r="BM93" s="18"/>
      <c r="BN93" s="22">
        <v>0</v>
      </c>
      <c r="BO93" s="22">
        <v>-3252364</v>
      </c>
      <c r="BP93" s="18"/>
      <c r="BQ93" s="18"/>
      <c r="BR93" s="18"/>
      <c r="BS93" s="18"/>
      <c r="BT93" s="18"/>
      <c r="BU93" s="18"/>
      <c r="BV93" s="18"/>
      <c r="BW93" s="18"/>
      <c r="BX93" s="18"/>
      <c r="BY93" s="18"/>
      <c r="BZ93" s="62"/>
      <c r="CA93" s="25">
        <v>3815276</v>
      </c>
      <c r="CB93" s="18"/>
      <c r="CC93" s="18"/>
      <c r="CD93" s="18"/>
      <c r="CE93" s="18"/>
      <c r="CF93" s="18"/>
      <c r="CG93" s="18"/>
      <c r="CH93" s="18"/>
      <c r="CI93" s="18"/>
      <c r="CJ93" s="18"/>
      <c r="CK93" s="18"/>
      <c r="CL93" s="18"/>
      <c r="CM93" s="22">
        <v>2425328.0594523018</v>
      </c>
      <c r="CN93" s="18"/>
      <c r="CO93" s="18"/>
      <c r="CP93" s="18"/>
      <c r="CQ93" s="18"/>
      <c r="CR93" s="18"/>
      <c r="CS93" s="18"/>
      <c r="CT93" s="18"/>
      <c r="CU93" s="22">
        <v>376119</v>
      </c>
      <c r="CV93" s="18"/>
      <c r="CW93" s="18"/>
      <c r="CX93" s="18"/>
      <c r="CY93" s="22">
        <v>712145</v>
      </c>
      <c r="CZ93" s="18"/>
      <c r="DA93" s="18"/>
      <c r="DB93" s="18"/>
      <c r="DC93" s="18"/>
      <c r="DD93" s="18"/>
      <c r="DE93" s="18"/>
      <c r="DF93" s="18"/>
      <c r="DG93" s="18"/>
      <c r="DH93" s="18"/>
      <c r="DI93" s="18"/>
      <c r="DJ93" s="18"/>
      <c r="DK93" s="18"/>
      <c r="DL93" s="23">
        <v>120505</v>
      </c>
      <c r="DM93" s="18"/>
      <c r="DN93" s="18"/>
      <c r="DO93" s="18"/>
      <c r="DP93" s="18"/>
      <c r="DQ93" s="18"/>
      <c r="DR93" s="18"/>
      <c r="DS93" s="18"/>
      <c r="DT93" s="18"/>
      <c r="DU93" s="18"/>
      <c r="DV93" s="18"/>
      <c r="DW93" s="18"/>
      <c r="DX93" s="23">
        <v>-71719</v>
      </c>
      <c r="DY93" s="18"/>
      <c r="DZ93" s="18"/>
      <c r="EA93" s="18"/>
      <c r="EB93" s="18"/>
      <c r="EC93" s="18"/>
      <c r="ED93" s="18"/>
      <c r="EE93" s="18"/>
      <c r="EF93" s="18"/>
      <c r="EG93" s="18"/>
      <c r="EH93" s="18"/>
      <c r="EI93" s="18"/>
      <c r="EJ93" s="23">
        <v>657209</v>
      </c>
      <c r="EK93" s="18"/>
      <c r="EL93" s="18"/>
      <c r="EM93" s="18"/>
      <c r="EN93" s="18"/>
      <c r="EO93" s="18"/>
      <c r="EP93" s="18"/>
      <c r="EQ93" s="18"/>
      <c r="ER93" s="18"/>
      <c r="ES93" s="18"/>
      <c r="ET93" s="18"/>
      <c r="EU93" s="18"/>
      <c r="EV93" s="23">
        <v>-120114</v>
      </c>
      <c r="EW93" s="18"/>
      <c r="EX93" s="18"/>
      <c r="EY93" s="18"/>
      <c r="EZ93" s="18"/>
      <c r="FA93" s="18"/>
      <c r="FB93" s="18"/>
      <c r="FC93" s="18"/>
      <c r="FD93" s="18"/>
      <c r="FE93" s="18"/>
      <c r="FF93" s="18"/>
      <c r="FG93" s="18"/>
      <c r="FH93" s="23">
        <v>-683368</v>
      </c>
      <c r="FI93" s="18"/>
      <c r="FJ93" s="18"/>
      <c r="FK93" s="18"/>
      <c r="FL93" s="18"/>
      <c r="FM93" s="18"/>
      <c r="FN93" s="18"/>
      <c r="FO93" s="18"/>
      <c r="FP93" s="18"/>
      <c r="FQ93" s="18"/>
      <c r="FR93" s="18"/>
      <c r="FS93" s="18"/>
      <c r="FT93" s="23">
        <v>608960</v>
      </c>
      <c r="FU93" s="18"/>
      <c r="FV93" s="18"/>
      <c r="FW93" s="18"/>
      <c r="FX93" s="18"/>
      <c r="FY93" s="18"/>
      <c r="FZ93" s="18"/>
      <c r="GA93" s="18"/>
      <c r="GB93" s="18"/>
      <c r="GC93" s="18"/>
      <c r="GD93" s="18"/>
      <c r="GE93" s="18"/>
      <c r="GF93" s="23">
        <v>214684</v>
      </c>
      <c r="GG93" s="18"/>
      <c r="GH93" s="18"/>
      <c r="GI93" s="18"/>
      <c r="GJ93" s="18"/>
      <c r="GK93" s="18"/>
      <c r="GL93" s="18"/>
      <c r="GM93" s="18"/>
      <c r="GN93" s="18"/>
      <c r="GO93" s="18"/>
      <c r="GP93" s="18"/>
      <c r="GQ93" s="18"/>
      <c r="GR93" s="23">
        <v>-56692</v>
      </c>
      <c r="GS93" s="18"/>
      <c r="GT93" s="18"/>
      <c r="GU93" s="18"/>
      <c r="GV93" s="18"/>
      <c r="GW93" s="18"/>
      <c r="GX93" s="18"/>
      <c r="GY93" s="18"/>
      <c r="GZ93" s="18"/>
      <c r="HA93" s="18"/>
      <c r="HB93" s="23"/>
      <c r="HC93" s="23"/>
      <c r="HD93" s="23">
        <v>997225</v>
      </c>
      <c r="HE93" s="23"/>
      <c r="HF93" s="23"/>
      <c r="HG93" s="23"/>
      <c r="HH93" s="18"/>
      <c r="HI93" s="18"/>
      <c r="HJ93" s="423">
        <v>-328225.71000000002</v>
      </c>
      <c r="HK93" s="18"/>
      <c r="HL93" s="18"/>
      <c r="HM93" s="18"/>
      <c r="HN93" s="459"/>
      <c r="HO93" s="19"/>
      <c r="HP93" s="28"/>
      <c r="HQ93" s="19"/>
      <c r="HR93" s="19"/>
      <c r="HS93" s="19"/>
      <c r="HT93" s="19"/>
      <c r="HU93" s="19"/>
      <c r="HV93" s="19"/>
      <c r="HW93" s="19"/>
      <c r="HX93" s="19"/>
      <c r="HY93" s="19"/>
      <c r="HZ93" s="19"/>
      <c r="IA93" s="460"/>
    </row>
    <row r="94" spans="1:235" x14ac:dyDescent="0.2">
      <c r="B94" s="1" t="s">
        <v>201</v>
      </c>
      <c r="D94" s="21">
        <v>432128.96</v>
      </c>
      <c r="E94" s="21">
        <v>372061.46</v>
      </c>
      <c r="F94" s="21">
        <v>292453.09999999998</v>
      </c>
      <c r="G94" s="21">
        <v>-78138.789999999994</v>
      </c>
      <c r="H94" s="21">
        <v>-126217.84</v>
      </c>
      <c r="I94" s="21">
        <v>-187720.54</v>
      </c>
      <c r="J94" s="21">
        <v>-178244.86</v>
      </c>
      <c r="K94" s="21">
        <v>-187756.82</v>
      </c>
      <c r="L94" s="21">
        <v>-246888.07</v>
      </c>
      <c r="M94" s="21">
        <v>-230682.51</v>
      </c>
      <c r="N94" s="21">
        <v>-264175.96000000002</v>
      </c>
      <c r="O94" s="21">
        <v>-285125.14</v>
      </c>
      <c r="P94" s="21">
        <v>-311192.69</v>
      </c>
      <c r="Q94" s="21">
        <v>-339158.52</v>
      </c>
      <c r="R94" s="21">
        <v>-360208.25</v>
      </c>
      <c r="S94" s="21">
        <v>-399772.72</v>
      </c>
      <c r="T94" s="21">
        <v>-401572.97</v>
      </c>
      <c r="U94" s="21">
        <v>-402556.74</v>
      </c>
      <c r="V94" s="21">
        <v>425703.17</v>
      </c>
      <c r="W94" s="21">
        <v>27755.58</v>
      </c>
      <c r="X94" s="21">
        <v>53516.86</v>
      </c>
      <c r="Y94" s="21">
        <v>129162.45</v>
      </c>
      <c r="Z94" s="21">
        <v>8426.31</v>
      </c>
      <c r="AA94" s="21">
        <v>9971.8700000000008</v>
      </c>
      <c r="AB94" s="21">
        <v>10445.459999999999</v>
      </c>
      <c r="AC94" s="21">
        <v>1548.49</v>
      </c>
      <c r="AD94" s="21">
        <v>-24368.400000000001</v>
      </c>
      <c r="AE94" s="21">
        <v>-26396.79</v>
      </c>
      <c r="AF94" s="21">
        <v>-36739.5</v>
      </c>
      <c r="AG94" s="21">
        <v>-36222.1</v>
      </c>
      <c r="AH94" s="21">
        <v>-32106.799999999999</v>
      </c>
      <c r="AI94" s="21">
        <v>-7460.75</v>
      </c>
      <c r="AJ94" s="21">
        <v>13836.55</v>
      </c>
      <c r="AK94" s="21">
        <v>24317.5</v>
      </c>
      <c r="AL94" s="21">
        <v>24404.639999999999</v>
      </c>
      <c r="AM94" s="21">
        <v>24282.36</v>
      </c>
      <c r="AN94" s="21">
        <v>23648.32</v>
      </c>
      <c r="AO94" s="21">
        <v>11542.18</v>
      </c>
      <c r="AP94" s="21">
        <v>5631.68</v>
      </c>
      <c r="AQ94" s="21">
        <v>61.25</v>
      </c>
      <c r="AR94" s="21">
        <v>-37612.21</v>
      </c>
      <c r="AS94" s="21">
        <v>-8967.27</v>
      </c>
      <c r="AT94" s="21">
        <v>9161.19</v>
      </c>
      <c r="AU94" s="21">
        <v>15834.5</v>
      </c>
      <c r="AV94" s="21">
        <v>51228.82</v>
      </c>
      <c r="AW94" s="21">
        <v>-66100.7</v>
      </c>
      <c r="AX94" s="21">
        <v>218464.08</v>
      </c>
      <c r="AY94" s="21">
        <v>96768.04</v>
      </c>
      <c r="AZ94" s="22">
        <v>119988.4</v>
      </c>
      <c r="BA94" s="22">
        <v>118465.26</v>
      </c>
      <c r="BB94" s="22">
        <v>67160.03</v>
      </c>
      <c r="BC94" s="22">
        <v>89925.46</v>
      </c>
      <c r="BD94" s="22">
        <v>19193.54</v>
      </c>
      <c r="BE94" s="22">
        <v>112721.9</v>
      </c>
      <c r="BF94" s="22">
        <v>229293.46</v>
      </c>
      <c r="BG94" s="22">
        <v>283552.17</v>
      </c>
      <c r="BH94" s="22">
        <v>349320.94</v>
      </c>
      <c r="BI94" s="22">
        <v>373435.83</v>
      </c>
      <c r="BJ94" s="22">
        <v>348280.94</v>
      </c>
      <c r="BK94" s="30">
        <v>355921.97</v>
      </c>
      <c r="BL94" s="30">
        <v>382066.13</v>
      </c>
      <c r="BM94" s="30">
        <v>383030.87</v>
      </c>
      <c r="BN94" s="30">
        <v>364946.41</v>
      </c>
      <c r="BO94" s="30">
        <v>375083.34</v>
      </c>
      <c r="BP94" s="30">
        <v>-109378.96</v>
      </c>
      <c r="BQ94" s="63">
        <v>-337380.3</v>
      </c>
      <c r="BR94" s="30">
        <v>-161392.62</v>
      </c>
      <c r="BS94" s="30">
        <v>-210235.89</v>
      </c>
      <c r="BT94" s="30">
        <v>-279431.45</v>
      </c>
      <c r="BU94" s="30">
        <v>-306588.98</v>
      </c>
      <c r="BV94" s="30">
        <v>-410488.66</v>
      </c>
      <c r="BW94" s="30">
        <v>-481208.31</v>
      </c>
      <c r="BX94" s="30">
        <v>-581688.5</v>
      </c>
      <c r="BY94" s="58">
        <v>-642257.68000000005</v>
      </c>
      <c r="BZ94" s="64">
        <v>-677655.53</v>
      </c>
      <c r="CA94" s="25">
        <v>-786594.69</v>
      </c>
      <c r="CB94" s="30">
        <v>456520.37</v>
      </c>
      <c r="CC94" s="30">
        <v>-294589.13</v>
      </c>
      <c r="CD94" s="30">
        <v>-292623.7</v>
      </c>
      <c r="CE94" s="30">
        <v>-297951.84999999998</v>
      </c>
      <c r="CF94" s="30">
        <v>-323731.61</v>
      </c>
      <c r="CG94" s="30">
        <v>-249215.54</v>
      </c>
      <c r="CH94" s="30">
        <v>-200616.26</v>
      </c>
      <c r="CI94" s="30">
        <v>-156971.54999999999</v>
      </c>
      <c r="CJ94" s="30">
        <v>-103780.69</v>
      </c>
      <c r="CK94" s="30">
        <v>-95701.1</v>
      </c>
      <c r="CL94" s="30">
        <v>-135762.13</v>
      </c>
      <c r="CM94" s="30">
        <v>-48898.66</v>
      </c>
      <c r="CN94" s="30">
        <v>-104954.68</v>
      </c>
      <c r="CO94" s="30">
        <v>-74189.429999999993</v>
      </c>
      <c r="CP94" s="30">
        <v>-19289.61</v>
      </c>
      <c r="CQ94" s="30">
        <v>-13670.68</v>
      </c>
      <c r="CR94" s="30">
        <v>-61226.42</v>
      </c>
      <c r="CS94" s="30">
        <v>-59051.5</v>
      </c>
      <c r="CT94" s="30">
        <v>-107023.28</v>
      </c>
      <c r="CU94" s="30">
        <v>-93730.43</v>
      </c>
      <c r="CV94" s="30">
        <v>-122644.66</v>
      </c>
      <c r="CW94" s="30">
        <v>-139742.41</v>
      </c>
      <c r="CX94" s="30">
        <v>-167856.51</v>
      </c>
      <c r="CY94" s="30">
        <v>-3008.57</v>
      </c>
      <c r="CZ94" s="59">
        <v>-36150.03</v>
      </c>
      <c r="DA94" s="30">
        <v>-23463.74</v>
      </c>
      <c r="DB94" s="60">
        <v>443.03</v>
      </c>
      <c r="DC94" s="60">
        <v>13766.26</v>
      </c>
      <c r="DD94" s="30">
        <v>33934.199999999997</v>
      </c>
      <c r="DE94" s="30">
        <v>41862.44</v>
      </c>
      <c r="DF94" s="58">
        <v>13206.64</v>
      </c>
      <c r="DG94" s="30">
        <v>-11898.43</v>
      </c>
      <c r="DH94" s="22">
        <v>-19903.05</v>
      </c>
      <c r="DI94" s="22">
        <v>-29362.639999999999</v>
      </c>
      <c r="DJ94" s="22">
        <v>-42568.02</v>
      </c>
      <c r="DK94" s="22">
        <v>-52948.2</v>
      </c>
      <c r="DL94" s="22">
        <v>17467.11</v>
      </c>
      <c r="DM94" s="22">
        <v>17793.79</v>
      </c>
      <c r="DN94" s="22">
        <v>36836.97</v>
      </c>
      <c r="DO94" s="22">
        <v>46499.32</v>
      </c>
      <c r="DP94" s="22">
        <v>39861.279999999999</v>
      </c>
      <c r="DQ94" s="22">
        <v>28612.98</v>
      </c>
      <c r="DR94" s="22">
        <v>3066.92</v>
      </c>
      <c r="DS94" s="22">
        <v>-7415.7</v>
      </c>
      <c r="DT94" s="22">
        <v>-16563.669999999998</v>
      </c>
      <c r="DU94" s="22">
        <v>-22452.080000000002</v>
      </c>
      <c r="DV94" s="22">
        <v>-41134.04</v>
      </c>
      <c r="DW94" s="22">
        <v>-48340.51</v>
      </c>
      <c r="DX94" s="22">
        <v>-360.97</v>
      </c>
      <c r="DY94" s="22">
        <v>-12070.12</v>
      </c>
      <c r="DZ94" s="22">
        <v>-15744.28</v>
      </c>
      <c r="EA94" s="22">
        <v>-19034.86</v>
      </c>
      <c r="EB94" s="22">
        <v>-32410.52</v>
      </c>
      <c r="EC94" s="22">
        <v>-68399.41</v>
      </c>
      <c r="ED94" s="22">
        <v>-89622.720000000001</v>
      </c>
      <c r="EE94" s="22">
        <v>-71557.320000000007</v>
      </c>
      <c r="EF94" s="22">
        <v>-62370.03</v>
      </c>
      <c r="EG94" s="22">
        <v>-103695.66</v>
      </c>
      <c r="EH94" s="22">
        <v>-82959.789999999994</v>
      </c>
      <c r="EI94" s="22">
        <v>-100148.39</v>
      </c>
      <c r="EJ94" s="22">
        <v>-14591.96</v>
      </c>
      <c r="EK94" s="22">
        <v>-3107.34</v>
      </c>
      <c r="EL94" s="22">
        <v>9439.48</v>
      </c>
      <c r="EM94" s="22">
        <v>14044.16</v>
      </c>
      <c r="EN94" s="22">
        <v>19941.490000000002</v>
      </c>
      <c r="EO94" s="22">
        <v>28969.32</v>
      </c>
      <c r="EP94" s="22">
        <v>27274.11</v>
      </c>
      <c r="EQ94" s="22">
        <v>19901.349999999999</v>
      </c>
      <c r="ER94" s="22">
        <v>19029.86</v>
      </c>
      <c r="ES94" s="22">
        <v>8989.76</v>
      </c>
      <c r="ET94" s="59">
        <v>3513.23</v>
      </c>
      <c r="EU94" s="59">
        <v>-15115.04</v>
      </c>
      <c r="EV94" s="59">
        <v>3644.63</v>
      </c>
      <c r="EW94" s="59">
        <v>14012.08</v>
      </c>
      <c r="EX94" s="59">
        <v>26984.9</v>
      </c>
      <c r="EY94" s="59">
        <v>33000.910000000003</v>
      </c>
      <c r="EZ94" s="59">
        <v>60561.81</v>
      </c>
      <c r="FA94" s="59">
        <v>68389.279999999999</v>
      </c>
      <c r="FB94" s="59">
        <v>74231.72</v>
      </c>
      <c r="FC94" s="59">
        <v>71579.11</v>
      </c>
      <c r="FD94" s="59">
        <v>81471.98</v>
      </c>
      <c r="FE94" s="59">
        <v>84559.91</v>
      </c>
      <c r="FF94" s="59">
        <v>78262.61</v>
      </c>
      <c r="FG94" s="59">
        <v>81460.17</v>
      </c>
      <c r="FH94" s="59">
        <v>-796.1</v>
      </c>
      <c r="FI94" s="59">
        <v>-681.71</v>
      </c>
      <c r="FJ94" s="59">
        <v>-2848.61</v>
      </c>
      <c r="FK94" s="59">
        <v>-10782.39</v>
      </c>
      <c r="FL94" s="59">
        <v>-23483.200000000001</v>
      </c>
      <c r="FM94" s="59">
        <v>-40023.86</v>
      </c>
      <c r="FN94" s="59">
        <v>-65639.42</v>
      </c>
      <c r="FO94" s="59">
        <v>-75744.22</v>
      </c>
      <c r="FP94" s="59">
        <v>-82956.98</v>
      </c>
      <c r="FQ94" s="59">
        <v>-87964.87</v>
      </c>
      <c r="FR94" s="59">
        <v>-94983.11</v>
      </c>
      <c r="FS94" s="59">
        <v>-107323.53</v>
      </c>
      <c r="FT94" s="59">
        <v>12924.71</v>
      </c>
      <c r="FU94" s="59">
        <v>14897.38</v>
      </c>
      <c r="FV94" s="59">
        <v>10322.92</v>
      </c>
      <c r="FW94" s="59">
        <v>9865.91</v>
      </c>
      <c r="FX94" s="59">
        <v>9382.24</v>
      </c>
      <c r="FY94" s="59">
        <v>-2647.02</v>
      </c>
      <c r="FZ94" s="59">
        <v>-17272.91</v>
      </c>
      <c r="GA94" s="59">
        <v>-30157.15</v>
      </c>
      <c r="GB94" s="59">
        <v>-42463.16</v>
      </c>
      <c r="GC94" s="59">
        <v>-54585.94</v>
      </c>
      <c r="GD94" s="59">
        <v>-62725.95</v>
      </c>
      <c r="GE94" s="59">
        <v>-74074.850000000006</v>
      </c>
      <c r="GF94" s="59">
        <v>68.09</v>
      </c>
      <c r="GG94" s="59">
        <v>4352.9799999999996</v>
      </c>
      <c r="GH94" s="59">
        <v>25456.84</v>
      </c>
      <c r="GI94" s="59">
        <v>38113.96</v>
      </c>
      <c r="GJ94" s="59">
        <v>37741.01</v>
      </c>
      <c r="GK94" s="59">
        <v>26861.82</v>
      </c>
      <c r="GL94" s="59">
        <v>15480.47</v>
      </c>
      <c r="GM94" s="59">
        <v>4668.5200000000004</v>
      </c>
      <c r="GN94" s="59">
        <v>-3407.32</v>
      </c>
      <c r="GO94" s="59">
        <v>-17406.080000000002</v>
      </c>
      <c r="GP94" s="59">
        <v>-33446.29</v>
      </c>
      <c r="GQ94" s="59">
        <v>-52090.559999999998</v>
      </c>
      <c r="GR94" s="65">
        <v>-19121.53</v>
      </c>
      <c r="GS94" s="59">
        <v>-25949.33</v>
      </c>
      <c r="GT94" s="59">
        <v>-18854.669999999998</v>
      </c>
      <c r="GU94" s="59">
        <v>-25799.85</v>
      </c>
      <c r="GV94" s="59">
        <v>-32296.02</v>
      </c>
      <c r="GW94" s="59">
        <v>-53039.9</v>
      </c>
      <c r="GX94" s="59">
        <v>-79376.160000000003</v>
      </c>
      <c r="GY94" s="59">
        <v>-94623.74</v>
      </c>
      <c r="GZ94" s="59">
        <v>-123984.13</v>
      </c>
      <c r="HA94" s="59">
        <v>-147676.54</v>
      </c>
      <c r="HB94" s="65">
        <v>-116945.34</v>
      </c>
      <c r="HC94" s="65">
        <v>-249289.77</v>
      </c>
      <c r="HD94" s="424">
        <v>15760.95</v>
      </c>
      <c r="HE94" s="424">
        <v>110007.25</v>
      </c>
      <c r="HF94" s="424">
        <v>202457.51</v>
      </c>
      <c r="HG94" s="379">
        <v>224074.97</v>
      </c>
      <c r="HH94" s="380">
        <v>498493.8</v>
      </c>
      <c r="HI94" s="59">
        <v>751517.86</v>
      </c>
      <c r="HJ94" s="59">
        <v>509348.01</v>
      </c>
      <c r="HK94" s="59">
        <v>488038.87</v>
      </c>
      <c r="HL94" s="59">
        <v>505672.18</v>
      </c>
      <c r="HM94" s="59">
        <v>493278.23</v>
      </c>
      <c r="HN94" s="465"/>
      <c r="HO94" s="31"/>
      <c r="HP94" s="29"/>
      <c r="HQ94" s="31"/>
      <c r="HR94" s="31"/>
      <c r="HS94" s="31"/>
      <c r="HT94" s="31"/>
      <c r="HU94" s="29"/>
      <c r="HV94" s="29"/>
      <c r="HW94" s="29"/>
      <c r="HX94" s="31"/>
      <c r="HY94" s="31"/>
      <c r="HZ94" s="31"/>
      <c r="IA94" s="466"/>
    </row>
    <row r="95" spans="1:235" x14ac:dyDescent="0.2">
      <c r="B95" s="1" t="s">
        <v>176</v>
      </c>
      <c r="D95" s="55">
        <f>SUM(D92:D94)</f>
        <v>432128.96</v>
      </c>
      <c r="E95" s="55">
        <f t="shared" ref="E95:BO95" si="714">SUM(E92:E94)</f>
        <v>-3809017.31</v>
      </c>
      <c r="F95" s="55">
        <f t="shared" si="714"/>
        <v>292453.09999999998</v>
      </c>
      <c r="G95" s="55">
        <f t="shared" si="714"/>
        <v>-78138.789999999994</v>
      </c>
      <c r="H95" s="55">
        <f t="shared" si="714"/>
        <v>-126217.84</v>
      </c>
      <c r="I95" s="55">
        <f t="shared" si="714"/>
        <v>-187720.54</v>
      </c>
      <c r="J95" s="55">
        <f t="shared" si="714"/>
        <v>-178244.86</v>
      </c>
      <c r="K95" s="55">
        <f t="shared" si="714"/>
        <v>-187756.82</v>
      </c>
      <c r="L95" s="55">
        <f t="shared" si="714"/>
        <v>-246888.07</v>
      </c>
      <c r="M95" s="55">
        <f t="shared" si="714"/>
        <v>-230682.51</v>
      </c>
      <c r="N95" s="55">
        <f t="shared" si="714"/>
        <v>-264175.96000000002</v>
      </c>
      <c r="O95" s="55">
        <f t="shared" si="714"/>
        <v>-285125.14</v>
      </c>
      <c r="P95" s="55">
        <f t="shared" si="714"/>
        <v>-311192.69</v>
      </c>
      <c r="Q95" s="55">
        <f t="shared" si="714"/>
        <v>-339158.52</v>
      </c>
      <c r="R95" s="55">
        <f t="shared" si="714"/>
        <v>-360208.25</v>
      </c>
      <c r="S95" s="55">
        <f t="shared" si="714"/>
        <v>-399772.72</v>
      </c>
      <c r="T95" s="55">
        <f t="shared" si="714"/>
        <v>-401572.97</v>
      </c>
      <c r="U95" s="55">
        <f t="shared" si="714"/>
        <v>-402556.74</v>
      </c>
      <c r="V95" s="55">
        <f t="shared" si="714"/>
        <v>3328532.78</v>
      </c>
      <c r="W95" s="55">
        <f t="shared" si="714"/>
        <v>27755.58</v>
      </c>
      <c r="X95" s="55">
        <f t="shared" si="714"/>
        <v>53516.86</v>
      </c>
      <c r="Y95" s="55">
        <f t="shared" si="714"/>
        <v>426316.55</v>
      </c>
      <c r="Z95" s="55">
        <f t="shared" si="714"/>
        <v>8426.31</v>
      </c>
      <c r="AA95" s="55">
        <f t="shared" si="714"/>
        <v>9971.8700000000008</v>
      </c>
      <c r="AB95" s="55">
        <f t="shared" si="714"/>
        <v>10445.459999999999</v>
      </c>
      <c r="AC95" s="55">
        <f t="shared" si="714"/>
        <v>1548.49</v>
      </c>
      <c r="AD95" s="55">
        <f t="shared" si="714"/>
        <v>-24368.400000000001</v>
      </c>
      <c r="AE95" s="55">
        <f t="shared" si="714"/>
        <v>-87244.87</v>
      </c>
      <c r="AF95" s="55">
        <f t="shared" si="714"/>
        <v>-36739.5</v>
      </c>
      <c r="AG95" s="55">
        <f t="shared" si="714"/>
        <v>-36222.1</v>
      </c>
      <c r="AH95" s="55">
        <f t="shared" si="714"/>
        <v>-32106.799999999999</v>
      </c>
      <c r="AI95" s="55">
        <f t="shared" si="714"/>
        <v>-7460.75</v>
      </c>
      <c r="AJ95" s="55">
        <f t="shared" si="714"/>
        <v>13836.55</v>
      </c>
      <c r="AK95" s="55">
        <f t="shared" si="714"/>
        <v>24317.5</v>
      </c>
      <c r="AL95" s="55">
        <f t="shared" si="714"/>
        <v>24404.639999999999</v>
      </c>
      <c r="AM95" s="55">
        <f t="shared" si="714"/>
        <v>24282.36</v>
      </c>
      <c r="AN95" s="55">
        <f t="shared" si="714"/>
        <v>23648.32</v>
      </c>
      <c r="AO95" s="55">
        <f t="shared" si="714"/>
        <v>11542.18</v>
      </c>
      <c r="AP95" s="55">
        <f t="shared" si="714"/>
        <v>5631.68</v>
      </c>
      <c r="AQ95" s="55">
        <f t="shared" si="714"/>
        <v>-83767.75</v>
      </c>
      <c r="AR95" s="55">
        <f t="shared" si="714"/>
        <v>-37612.21</v>
      </c>
      <c r="AS95" s="55">
        <f t="shared" si="714"/>
        <v>-8967.27</v>
      </c>
      <c r="AT95" s="55">
        <f t="shared" si="714"/>
        <v>9161.19</v>
      </c>
      <c r="AU95" s="55">
        <f t="shared" si="714"/>
        <v>15834.5</v>
      </c>
      <c r="AV95" s="55">
        <f t="shared" si="714"/>
        <v>51228.82</v>
      </c>
      <c r="AW95" s="55">
        <f t="shared" si="714"/>
        <v>-66100.7</v>
      </c>
      <c r="AX95" s="55">
        <f t="shared" si="714"/>
        <v>218464.08</v>
      </c>
      <c r="AY95" s="55">
        <f t="shared" si="714"/>
        <v>96768.04</v>
      </c>
      <c r="AZ95" s="55">
        <f t="shared" si="714"/>
        <v>119988.4</v>
      </c>
      <c r="BA95" s="55">
        <f t="shared" si="714"/>
        <v>118465.26</v>
      </c>
      <c r="BB95" s="55">
        <f t="shared" si="714"/>
        <v>67160.03</v>
      </c>
      <c r="BC95" s="55">
        <f t="shared" si="714"/>
        <v>-503949.54</v>
      </c>
      <c r="BD95" s="55">
        <f t="shared" si="714"/>
        <v>19193.54</v>
      </c>
      <c r="BE95" s="55">
        <f t="shared" si="714"/>
        <v>112721.9</v>
      </c>
      <c r="BF95" s="55">
        <f t="shared" si="714"/>
        <v>229293.46</v>
      </c>
      <c r="BG95" s="55">
        <f t="shared" si="714"/>
        <v>283552.17</v>
      </c>
      <c r="BH95" s="55">
        <f t="shared" si="714"/>
        <v>349320.94</v>
      </c>
      <c r="BI95" s="55">
        <f t="shared" si="714"/>
        <v>373435.83</v>
      </c>
      <c r="BJ95" s="55">
        <f t="shared" si="714"/>
        <v>348280.94</v>
      </c>
      <c r="BK95" s="55">
        <f t="shared" si="714"/>
        <v>355921.97</v>
      </c>
      <c r="BL95" s="55">
        <f t="shared" si="714"/>
        <v>382066.13</v>
      </c>
      <c r="BM95" s="55">
        <f t="shared" si="714"/>
        <v>383030.87</v>
      </c>
      <c r="BN95" s="55">
        <f t="shared" si="714"/>
        <v>364946.41</v>
      </c>
      <c r="BO95" s="55">
        <f t="shared" si="714"/>
        <v>-2877280.66</v>
      </c>
      <c r="BP95" s="55">
        <f t="shared" ref="BP95:EA95" si="715">SUM(BP92:BP94)</f>
        <v>-109378.96</v>
      </c>
      <c r="BQ95" s="55">
        <f t="shared" si="715"/>
        <v>-337380.3</v>
      </c>
      <c r="BR95" s="55">
        <f t="shared" si="715"/>
        <v>-161392.62</v>
      </c>
      <c r="BS95" s="55">
        <f t="shared" si="715"/>
        <v>-210235.89</v>
      </c>
      <c r="BT95" s="55">
        <f t="shared" si="715"/>
        <v>-279431.45</v>
      </c>
      <c r="BU95" s="55">
        <f t="shared" si="715"/>
        <v>-306588.98</v>
      </c>
      <c r="BV95" s="55">
        <f t="shared" si="715"/>
        <v>-410488.66</v>
      </c>
      <c r="BW95" s="55">
        <f t="shared" si="715"/>
        <v>-481208.31</v>
      </c>
      <c r="BX95" s="55">
        <f t="shared" si="715"/>
        <v>-581688.5</v>
      </c>
      <c r="BY95" s="55">
        <f t="shared" si="715"/>
        <v>-642257.68000000005</v>
      </c>
      <c r="BZ95" s="55">
        <f t="shared" si="715"/>
        <v>-677655.53</v>
      </c>
      <c r="CA95" s="55">
        <f t="shared" si="715"/>
        <v>3028681.31</v>
      </c>
      <c r="CB95" s="55">
        <f t="shared" si="715"/>
        <v>456520.37</v>
      </c>
      <c r="CC95" s="55">
        <f t="shared" si="715"/>
        <v>-294589.13</v>
      </c>
      <c r="CD95" s="55">
        <f t="shared" si="715"/>
        <v>-292623.7</v>
      </c>
      <c r="CE95" s="55">
        <f t="shared" si="715"/>
        <v>-297951.84999999998</v>
      </c>
      <c r="CF95" s="55">
        <f t="shared" si="715"/>
        <v>-323731.61</v>
      </c>
      <c r="CG95" s="55">
        <f t="shared" si="715"/>
        <v>-249215.54</v>
      </c>
      <c r="CH95" s="55">
        <f t="shared" si="715"/>
        <v>-200616.26</v>
      </c>
      <c r="CI95" s="32">
        <f t="shared" si="715"/>
        <v>-156971.54999999999</v>
      </c>
      <c r="CJ95" s="55">
        <f t="shared" si="715"/>
        <v>-103780.69</v>
      </c>
      <c r="CK95" s="55">
        <f t="shared" si="715"/>
        <v>-95701.1</v>
      </c>
      <c r="CL95" s="55">
        <f t="shared" si="715"/>
        <v>-135762.13</v>
      </c>
      <c r="CM95" s="55">
        <f t="shared" si="715"/>
        <v>2376429.3994523017</v>
      </c>
      <c r="CN95" s="55">
        <f t="shared" si="715"/>
        <v>-104954.68</v>
      </c>
      <c r="CO95" s="55">
        <f t="shared" si="715"/>
        <v>-74189.429999999993</v>
      </c>
      <c r="CP95" s="55">
        <f t="shared" si="715"/>
        <v>-19289.61</v>
      </c>
      <c r="CQ95" s="55">
        <f t="shared" si="715"/>
        <v>-13670.68</v>
      </c>
      <c r="CR95" s="55">
        <f t="shared" si="715"/>
        <v>-61226.42</v>
      </c>
      <c r="CS95" s="55">
        <f t="shared" si="715"/>
        <v>-59051.5</v>
      </c>
      <c r="CT95" s="55">
        <f t="shared" si="715"/>
        <v>-107023.28</v>
      </c>
      <c r="CU95" s="55">
        <f t="shared" si="715"/>
        <v>282388.57</v>
      </c>
      <c r="CV95" s="55">
        <f t="shared" si="715"/>
        <v>-122644.66</v>
      </c>
      <c r="CW95" s="55">
        <f t="shared" si="715"/>
        <v>-139742.41</v>
      </c>
      <c r="CX95" s="55">
        <f t="shared" si="715"/>
        <v>-167856.51</v>
      </c>
      <c r="CY95" s="55">
        <f t="shared" si="715"/>
        <v>709136.43</v>
      </c>
      <c r="CZ95" s="55">
        <f t="shared" si="715"/>
        <v>-36150.03</v>
      </c>
      <c r="DA95" s="55">
        <f t="shared" si="715"/>
        <v>-23463.74</v>
      </c>
      <c r="DB95" s="55">
        <f t="shared" si="715"/>
        <v>443.03</v>
      </c>
      <c r="DC95" s="55">
        <f t="shared" si="715"/>
        <v>13766.26</v>
      </c>
      <c r="DD95" s="55">
        <f t="shared" si="715"/>
        <v>33934.199999999997</v>
      </c>
      <c r="DE95" s="55">
        <f t="shared" si="715"/>
        <v>41862.44</v>
      </c>
      <c r="DF95" s="55">
        <f t="shared" si="715"/>
        <v>13206.64</v>
      </c>
      <c r="DG95" s="55">
        <f t="shared" si="715"/>
        <v>-11898.43</v>
      </c>
      <c r="DH95" s="55">
        <f t="shared" si="715"/>
        <v>-19903.05</v>
      </c>
      <c r="DI95" s="55">
        <f t="shared" si="715"/>
        <v>-29362.639999999999</v>
      </c>
      <c r="DJ95" s="55">
        <f t="shared" si="715"/>
        <v>-42568.02</v>
      </c>
      <c r="DK95" s="55">
        <f t="shared" si="715"/>
        <v>-52948.2</v>
      </c>
      <c r="DL95" s="49">
        <f t="shared" si="715"/>
        <v>137972.10999999999</v>
      </c>
      <c r="DM95" s="49">
        <f t="shared" si="715"/>
        <v>17793.79</v>
      </c>
      <c r="DN95" s="49">
        <f t="shared" si="715"/>
        <v>36836.97</v>
      </c>
      <c r="DO95" s="49">
        <f t="shared" si="715"/>
        <v>46499.32</v>
      </c>
      <c r="DP95" s="49">
        <f t="shared" si="715"/>
        <v>39861.279999999999</v>
      </c>
      <c r="DQ95" s="49">
        <f t="shared" si="715"/>
        <v>28612.98</v>
      </c>
      <c r="DR95" s="49">
        <f t="shared" si="715"/>
        <v>3066.92</v>
      </c>
      <c r="DS95" s="49">
        <f t="shared" si="715"/>
        <v>-7415.7</v>
      </c>
      <c r="DT95" s="49">
        <f t="shared" si="715"/>
        <v>-16563.669999999998</v>
      </c>
      <c r="DU95" s="49">
        <f t="shared" si="715"/>
        <v>-22452.080000000002</v>
      </c>
      <c r="DV95" s="49">
        <f t="shared" si="715"/>
        <v>-41134.04</v>
      </c>
      <c r="DW95" s="49">
        <f t="shared" si="715"/>
        <v>-48340.51</v>
      </c>
      <c r="DX95" s="49">
        <f t="shared" si="715"/>
        <v>-72079.97</v>
      </c>
      <c r="DY95" s="49">
        <f t="shared" si="715"/>
        <v>-12070.12</v>
      </c>
      <c r="DZ95" s="49">
        <f t="shared" si="715"/>
        <v>-15744.28</v>
      </c>
      <c r="EA95" s="49">
        <f t="shared" si="715"/>
        <v>-19034.86</v>
      </c>
      <c r="EB95" s="49">
        <f t="shared" ref="EB95:GM95" si="716">SUM(EB92:EB94)</f>
        <v>-32410.52</v>
      </c>
      <c r="EC95" s="49">
        <f t="shared" si="716"/>
        <v>-68399.41</v>
      </c>
      <c r="ED95" s="49">
        <f t="shared" si="716"/>
        <v>-89622.720000000001</v>
      </c>
      <c r="EE95" s="49">
        <f t="shared" si="716"/>
        <v>-71557.320000000007</v>
      </c>
      <c r="EF95" s="49">
        <f t="shared" si="716"/>
        <v>-62370.03</v>
      </c>
      <c r="EG95" s="49">
        <f t="shared" si="716"/>
        <v>-103695.66</v>
      </c>
      <c r="EH95" s="49">
        <f t="shared" si="716"/>
        <v>-82959.789999999994</v>
      </c>
      <c r="EI95" s="49">
        <f t="shared" si="716"/>
        <v>-100148.39</v>
      </c>
      <c r="EJ95" s="49">
        <f t="shared" si="716"/>
        <v>642617.04</v>
      </c>
      <c r="EK95" s="49">
        <f t="shared" si="716"/>
        <v>-3107.34</v>
      </c>
      <c r="EL95" s="49">
        <f t="shared" si="716"/>
        <v>9439.48</v>
      </c>
      <c r="EM95" s="49">
        <f t="shared" si="716"/>
        <v>14044.16</v>
      </c>
      <c r="EN95" s="49">
        <f t="shared" si="716"/>
        <v>19941.490000000002</v>
      </c>
      <c r="EO95" s="49">
        <f t="shared" si="716"/>
        <v>28969.32</v>
      </c>
      <c r="EP95" s="49">
        <f t="shared" si="716"/>
        <v>27274.11</v>
      </c>
      <c r="EQ95" s="49">
        <f t="shared" si="716"/>
        <v>19901.349999999999</v>
      </c>
      <c r="ER95" s="49">
        <f t="shared" si="716"/>
        <v>19029.86</v>
      </c>
      <c r="ES95" s="49">
        <f t="shared" si="716"/>
        <v>8989.76</v>
      </c>
      <c r="ET95" s="49">
        <f t="shared" si="716"/>
        <v>3513.23</v>
      </c>
      <c r="EU95" s="49">
        <f t="shared" si="716"/>
        <v>-15115.04</v>
      </c>
      <c r="EV95" s="49">
        <f t="shared" si="716"/>
        <v>-116469.37</v>
      </c>
      <c r="EW95" s="49">
        <f t="shared" si="716"/>
        <v>14012.08</v>
      </c>
      <c r="EX95" s="49">
        <f t="shared" si="716"/>
        <v>26984.9</v>
      </c>
      <c r="EY95" s="49">
        <f t="shared" si="716"/>
        <v>33000.910000000003</v>
      </c>
      <c r="EZ95" s="49">
        <f t="shared" si="716"/>
        <v>60561.81</v>
      </c>
      <c r="FA95" s="49">
        <f t="shared" si="716"/>
        <v>68389.279999999999</v>
      </c>
      <c r="FB95" s="49">
        <f t="shared" si="716"/>
        <v>74231.72</v>
      </c>
      <c r="FC95" s="49">
        <f t="shared" si="716"/>
        <v>71579.11</v>
      </c>
      <c r="FD95" s="49">
        <f t="shared" si="716"/>
        <v>81471.98</v>
      </c>
      <c r="FE95" s="49">
        <f t="shared" si="716"/>
        <v>84559.91</v>
      </c>
      <c r="FF95" s="49">
        <f t="shared" si="716"/>
        <v>78262.61</v>
      </c>
      <c r="FG95" s="49">
        <f t="shared" si="716"/>
        <v>81460.17</v>
      </c>
      <c r="FH95" s="49">
        <f t="shared" si="716"/>
        <v>-684164.1</v>
      </c>
      <c r="FI95" s="49">
        <f t="shared" si="716"/>
        <v>-681.71</v>
      </c>
      <c r="FJ95" s="49">
        <f t="shared" si="716"/>
        <v>-2848.61</v>
      </c>
      <c r="FK95" s="49">
        <f t="shared" si="716"/>
        <v>-10782.39</v>
      </c>
      <c r="FL95" s="49">
        <f t="shared" si="716"/>
        <v>-23483.200000000001</v>
      </c>
      <c r="FM95" s="49">
        <f t="shared" si="716"/>
        <v>-40023.86</v>
      </c>
      <c r="FN95" s="49">
        <f t="shared" si="716"/>
        <v>-65639.42</v>
      </c>
      <c r="FO95" s="49">
        <f t="shared" si="716"/>
        <v>-75744.22</v>
      </c>
      <c r="FP95" s="49">
        <f t="shared" si="716"/>
        <v>-82956.98</v>
      </c>
      <c r="FQ95" s="49">
        <f t="shared" si="716"/>
        <v>-87964.87</v>
      </c>
      <c r="FR95" s="49">
        <f t="shared" si="716"/>
        <v>-94983.11</v>
      </c>
      <c r="FS95" s="49">
        <f t="shared" si="716"/>
        <v>-107323.53</v>
      </c>
      <c r="FT95" s="49">
        <f t="shared" si="716"/>
        <v>621884.71</v>
      </c>
      <c r="FU95" s="49">
        <f t="shared" si="716"/>
        <v>14897.38</v>
      </c>
      <c r="FV95" s="49">
        <f t="shared" si="716"/>
        <v>10322.92</v>
      </c>
      <c r="FW95" s="49">
        <f t="shared" si="716"/>
        <v>9865.91</v>
      </c>
      <c r="FX95" s="49">
        <f t="shared" si="716"/>
        <v>9382.24</v>
      </c>
      <c r="FY95" s="49">
        <f t="shared" si="716"/>
        <v>-2647.02</v>
      </c>
      <c r="FZ95" s="49">
        <f t="shared" si="716"/>
        <v>-17272.91</v>
      </c>
      <c r="GA95" s="49">
        <f t="shared" si="716"/>
        <v>-30157.15</v>
      </c>
      <c r="GB95" s="49">
        <f t="shared" si="716"/>
        <v>-42463.16</v>
      </c>
      <c r="GC95" s="49">
        <f t="shared" si="716"/>
        <v>-54585.94</v>
      </c>
      <c r="GD95" s="49">
        <f t="shared" si="716"/>
        <v>-62725.95</v>
      </c>
      <c r="GE95" s="49">
        <f t="shared" si="716"/>
        <v>-74074.850000000006</v>
      </c>
      <c r="GF95" s="49">
        <f t="shared" si="716"/>
        <v>214752.09</v>
      </c>
      <c r="GG95" s="49">
        <f t="shared" si="716"/>
        <v>4352.9799999999996</v>
      </c>
      <c r="GH95" s="49">
        <f t="shared" si="716"/>
        <v>25456.84</v>
      </c>
      <c r="GI95" s="49">
        <f t="shared" si="716"/>
        <v>38113.96</v>
      </c>
      <c r="GJ95" s="49">
        <f t="shared" si="716"/>
        <v>37741.01</v>
      </c>
      <c r="GK95" s="49">
        <f t="shared" si="716"/>
        <v>26861.82</v>
      </c>
      <c r="GL95" s="49">
        <f t="shared" si="716"/>
        <v>15480.47</v>
      </c>
      <c r="GM95" s="49">
        <f t="shared" si="716"/>
        <v>4668.5200000000004</v>
      </c>
      <c r="GN95" s="49">
        <f t="shared" ref="GN95:HM95" si="717">SUM(GN92:GN94)</f>
        <v>-3407.32</v>
      </c>
      <c r="GO95" s="49">
        <f t="shared" si="717"/>
        <v>-17406.080000000002</v>
      </c>
      <c r="GP95" s="49">
        <f t="shared" si="717"/>
        <v>-33446.29</v>
      </c>
      <c r="GQ95" s="49">
        <f t="shared" si="717"/>
        <v>-52090.559999999998</v>
      </c>
      <c r="GR95" s="49">
        <f t="shared" si="717"/>
        <v>-75813.53</v>
      </c>
      <c r="GS95" s="49">
        <f t="shared" si="717"/>
        <v>-25949.33</v>
      </c>
      <c r="GT95" s="49">
        <f t="shared" si="717"/>
        <v>-18854.669999999998</v>
      </c>
      <c r="GU95" s="49">
        <f t="shared" si="717"/>
        <v>-25799.85</v>
      </c>
      <c r="GV95" s="49">
        <f t="shared" si="717"/>
        <v>-32296.02</v>
      </c>
      <c r="GW95" s="49">
        <f t="shared" si="717"/>
        <v>-53039.9</v>
      </c>
      <c r="GX95" s="49">
        <f t="shared" si="717"/>
        <v>-79376.160000000003</v>
      </c>
      <c r="GY95" s="49">
        <f t="shared" si="717"/>
        <v>-94623.74</v>
      </c>
      <c r="GZ95" s="49">
        <f t="shared" si="717"/>
        <v>-123984.13</v>
      </c>
      <c r="HA95" s="49">
        <f t="shared" si="717"/>
        <v>-147676.54</v>
      </c>
      <c r="HB95" s="49">
        <f t="shared" si="717"/>
        <v>-116945.34</v>
      </c>
      <c r="HC95" s="49">
        <f t="shared" si="717"/>
        <v>-249289.77</v>
      </c>
      <c r="HD95" s="49">
        <f t="shared" si="717"/>
        <v>1012985.95</v>
      </c>
      <c r="HE95" s="49">
        <f t="shared" si="717"/>
        <v>110007.25</v>
      </c>
      <c r="HF95" s="49">
        <f t="shared" si="717"/>
        <v>202457.51</v>
      </c>
      <c r="HG95" s="49">
        <f t="shared" si="717"/>
        <v>224074.97</v>
      </c>
      <c r="HH95" s="49">
        <f t="shared" si="717"/>
        <v>498493.8</v>
      </c>
      <c r="HI95" s="49">
        <f t="shared" si="717"/>
        <v>751517.86</v>
      </c>
      <c r="HJ95" s="49">
        <f t="shared" si="717"/>
        <v>181122.3</v>
      </c>
      <c r="HK95" s="49">
        <f t="shared" si="717"/>
        <v>488038.87</v>
      </c>
      <c r="HL95" s="49">
        <f t="shared" si="717"/>
        <v>505672.18</v>
      </c>
      <c r="HM95" s="49">
        <f t="shared" si="717"/>
        <v>493278.23</v>
      </c>
      <c r="HN95" s="469"/>
      <c r="HO95" s="50"/>
      <c r="HP95" s="50"/>
      <c r="HQ95" s="50"/>
      <c r="HR95" s="50"/>
      <c r="HS95" s="50"/>
      <c r="HT95" s="50"/>
      <c r="HU95" s="50"/>
      <c r="HV95" s="50"/>
      <c r="HW95" s="50"/>
      <c r="HX95" s="50"/>
      <c r="HY95" s="50"/>
      <c r="HZ95" s="50"/>
      <c r="IA95" s="470"/>
    </row>
    <row r="96" spans="1:235" x14ac:dyDescent="0.2">
      <c r="B96" s="1" t="s">
        <v>177</v>
      </c>
      <c r="D96" s="15">
        <f t="shared" ref="D96:AB96" si="718">+D91+D95</f>
        <v>3809017.31</v>
      </c>
      <c r="E96" s="15">
        <f t="shared" si="718"/>
        <v>0</v>
      </c>
      <c r="F96" s="15">
        <f t="shared" si="718"/>
        <v>292453.09999999998</v>
      </c>
      <c r="G96" s="15">
        <f t="shared" si="718"/>
        <v>214314.31</v>
      </c>
      <c r="H96" s="15">
        <f t="shared" si="718"/>
        <v>88096.47</v>
      </c>
      <c r="I96" s="15">
        <f t="shared" si="718"/>
        <v>-99624.07</v>
      </c>
      <c r="J96" s="15">
        <f t="shared" si="718"/>
        <v>-277868.93</v>
      </c>
      <c r="K96" s="15">
        <f t="shared" si="718"/>
        <v>-465625.75</v>
      </c>
      <c r="L96" s="15">
        <f t="shared" si="718"/>
        <v>-712513.82000000007</v>
      </c>
      <c r="M96" s="15">
        <f t="shared" si="718"/>
        <v>-943196.33</v>
      </c>
      <c r="N96" s="15">
        <f t="shared" si="718"/>
        <v>-1207372.29</v>
      </c>
      <c r="O96" s="15">
        <f t="shared" si="718"/>
        <v>-1492497.4300000002</v>
      </c>
      <c r="P96" s="15">
        <f t="shared" si="718"/>
        <v>-1803690.1199999999</v>
      </c>
      <c r="Q96" s="15">
        <f t="shared" si="718"/>
        <v>-2142848.64</v>
      </c>
      <c r="R96" s="15">
        <f t="shared" si="718"/>
        <v>-2503056.89</v>
      </c>
      <c r="S96" s="15">
        <f t="shared" si="718"/>
        <v>-2902829.6100000003</v>
      </c>
      <c r="T96" s="15">
        <f t="shared" si="718"/>
        <v>-3304402.58</v>
      </c>
      <c r="U96" s="15">
        <f t="shared" si="718"/>
        <v>-3706959.3200000003</v>
      </c>
      <c r="V96" s="15">
        <f t="shared" si="718"/>
        <v>-378426.54000000004</v>
      </c>
      <c r="W96" s="15">
        <f t="shared" si="718"/>
        <v>-350670.95999999996</v>
      </c>
      <c r="X96" s="15">
        <f t="shared" si="718"/>
        <v>-297154.10000000003</v>
      </c>
      <c r="Y96" s="15">
        <f t="shared" si="718"/>
        <v>129162.45000000001</v>
      </c>
      <c r="Z96" s="15">
        <f t="shared" si="718"/>
        <v>137588.76</v>
      </c>
      <c r="AA96" s="15">
        <f t="shared" si="718"/>
        <v>147560.63</v>
      </c>
      <c r="AB96" s="15">
        <f t="shared" si="718"/>
        <v>158006.09</v>
      </c>
      <c r="AC96" s="15">
        <f>+AC91+AC95</f>
        <v>159554.57999999999</v>
      </c>
      <c r="AD96" s="15">
        <f>+AD91+AD95</f>
        <v>135186.18</v>
      </c>
      <c r="AE96" s="15">
        <f t="shared" ref="AE96:AP96" si="719">+AE91+AE95</f>
        <v>47941.31</v>
      </c>
      <c r="AF96" s="15">
        <f t="shared" si="719"/>
        <v>11201.809999999998</v>
      </c>
      <c r="AG96" s="15">
        <f t="shared" si="719"/>
        <v>-25020.29</v>
      </c>
      <c r="AH96" s="15">
        <f t="shared" si="719"/>
        <v>-57127.09</v>
      </c>
      <c r="AI96" s="15">
        <f t="shared" si="719"/>
        <v>-64587.839999999997</v>
      </c>
      <c r="AJ96" s="15">
        <f t="shared" si="719"/>
        <v>-50751.289999999994</v>
      </c>
      <c r="AK96" s="15">
        <f t="shared" si="719"/>
        <v>-26433.789999999994</v>
      </c>
      <c r="AL96" s="15">
        <f t="shared" si="719"/>
        <v>-2029.1499999999942</v>
      </c>
      <c r="AM96" s="15">
        <f t="shared" si="719"/>
        <v>22253.210000000006</v>
      </c>
      <c r="AN96" s="15">
        <f t="shared" si="719"/>
        <v>45901.530000000006</v>
      </c>
      <c r="AO96" s="15">
        <f t="shared" si="719"/>
        <v>57443.710000000006</v>
      </c>
      <c r="AP96" s="15">
        <f t="shared" si="719"/>
        <v>63075.390000000007</v>
      </c>
      <c r="AQ96" s="15">
        <f>+AQ91+AQ95</f>
        <v>-20692.359999999993</v>
      </c>
      <c r="AR96" s="15">
        <f>+AR91+AR95</f>
        <v>-58304.569999999992</v>
      </c>
      <c r="AS96" s="15">
        <f>+AS91+AS95</f>
        <v>-67271.839999999997</v>
      </c>
      <c r="AT96" s="15">
        <f t="shared" ref="AT96:DE96" si="720">+AT91+AT95</f>
        <v>-58110.649999999994</v>
      </c>
      <c r="AU96" s="15">
        <f t="shared" si="720"/>
        <v>-42276.149999999994</v>
      </c>
      <c r="AV96" s="15">
        <f t="shared" si="720"/>
        <v>8952.6700000000055</v>
      </c>
      <c r="AW96" s="15">
        <f t="shared" si="720"/>
        <v>-57148.029999999992</v>
      </c>
      <c r="AX96" s="15">
        <f t="shared" si="720"/>
        <v>161316.04999999999</v>
      </c>
      <c r="AY96" s="15">
        <f t="shared" si="720"/>
        <v>258084.08999999997</v>
      </c>
      <c r="AZ96" s="16">
        <f t="shared" si="720"/>
        <v>378072.49</v>
      </c>
      <c r="BA96" s="16">
        <f t="shared" si="720"/>
        <v>496537.75</v>
      </c>
      <c r="BB96" s="16">
        <f t="shared" si="720"/>
        <v>563697.78</v>
      </c>
      <c r="BC96" s="16">
        <f t="shared" si="720"/>
        <v>59748.240000000049</v>
      </c>
      <c r="BD96" s="16">
        <f t="shared" si="720"/>
        <v>78941.780000000057</v>
      </c>
      <c r="BE96" s="16">
        <f t="shared" si="720"/>
        <v>191663.68000000005</v>
      </c>
      <c r="BF96" s="16">
        <f t="shared" si="720"/>
        <v>420957.14</v>
      </c>
      <c r="BG96" s="16">
        <f t="shared" si="720"/>
        <v>704509.31</v>
      </c>
      <c r="BH96" s="16">
        <f t="shared" si="720"/>
        <v>1053830.25</v>
      </c>
      <c r="BI96" s="16">
        <f t="shared" si="720"/>
        <v>1427266.08</v>
      </c>
      <c r="BJ96" s="16">
        <f t="shared" si="720"/>
        <v>1775547.02</v>
      </c>
      <c r="BK96" s="16">
        <f t="shared" si="720"/>
        <v>2131468.9900000002</v>
      </c>
      <c r="BL96" s="16">
        <f t="shared" si="720"/>
        <v>2513535.12</v>
      </c>
      <c r="BM96" s="16">
        <f t="shared" si="720"/>
        <v>2896565.99</v>
      </c>
      <c r="BN96" s="16">
        <f t="shared" si="720"/>
        <v>3261512.4000000004</v>
      </c>
      <c r="BO96" s="16">
        <f t="shared" si="720"/>
        <v>384231.74000000022</v>
      </c>
      <c r="BP96" s="16">
        <f t="shared" si="720"/>
        <v>274852.7800000002</v>
      </c>
      <c r="BQ96" s="16">
        <f t="shared" si="720"/>
        <v>-62527.519999999786</v>
      </c>
      <c r="BR96" s="16">
        <v>-223920.14</v>
      </c>
      <c r="BS96" s="16">
        <f t="shared" si="720"/>
        <v>-434156.03</v>
      </c>
      <c r="BT96" s="16">
        <f t="shared" si="720"/>
        <v>-713587.48</v>
      </c>
      <c r="BU96" s="16">
        <f t="shared" si="720"/>
        <v>-1020176.46</v>
      </c>
      <c r="BV96" s="16">
        <f t="shared" si="720"/>
        <v>-1430665.1199999999</v>
      </c>
      <c r="BW96" s="16">
        <f t="shared" si="720"/>
        <v>-1911873.43</v>
      </c>
      <c r="BX96" s="16">
        <f t="shared" si="720"/>
        <v>-2493561.9299999997</v>
      </c>
      <c r="BY96" s="16">
        <f t="shared" si="720"/>
        <v>-3135819.61</v>
      </c>
      <c r="BZ96" s="16">
        <f t="shared" si="720"/>
        <v>-3813475.1399999997</v>
      </c>
      <c r="CA96" s="16">
        <f t="shared" si="720"/>
        <v>-784793.82999999961</v>
      </c>
      <c r="CB96" s="16">
        <f t="shared" si="720"/>
        <v>-328273.45999999961</v>
      </c>
      <c r="CC96" s="16">
        <f t="shared" si="720"/>
        <v>-622862.58999999962</v>
      </c>
      <c r="CD96" s="16">
        <f t="shared" si="720"/>
        <v>-915486.28999999957</v>
      </c>
      <c r="CE96" s="16">
        <f t="shared" si="720"/>
        <v>-1213438.1399999997</v>
      </c>
      <c r="CF96" s="16">
        <f t="shared" si="720"/>
        <v>-1537169.7499999995</v>
      </c>
      <c r="CG96" s="16">
        <f t="shared" si="720"/>
        <v>-1786385.2899999996</v>
      </c>
      <c r="CH96" s="16">
        <f t="shared" si="720"/>
        <v>-1987001.5499999996</v>
      </c>
      <c r="CI96" s="35">
        <f t="shared" si="720"/>
        <v>-2143973.0999999996</v>
      </c>
      <c r="CJ96" s="16">
        <f t="shared" si="720"/>
        <v>-2247753.7899999996</v>
      </c>
      <c r="CK96" s="16">
        <f t="shared" si="720"/>
        <v>-2343454.8899999997</v>
      </c>
      <c r="CL96" s="16">
        <f t="shared" si="720"/>
        <v>-2479217.0199999996</v>
      </c>
      <c r="CM96" s="16">
        <f t="shared" si="720"/>
        <v>-102787.62054769788</v>
      </c>
      <c r="CN96" s="16">
        <f t="shared" si="720"/>
        <v>-207742.30054769787</v>
      </c>
      <c r="CO96" s="16">
        <f t="shared" si="720"/>
        <v>-281931.73054769787</v>
      </c>
      <c r="CP96" s="16">
        <f t="shared" si="720"/>
        <v>-301221.34054769785</v>
      </c>
      <c r="CQ96" s="16">
        <f t="shared" si="720"/>
        <v>-314892.02054769784</v>
      </c>
      <c r="CR96" s="16">
        <f t="shared" si="720"/>
        <v>-376118.44054769783</v>
      </c>
      <c r="CS96" s="16">
        <f t="shared" si="720"/>
        <v>-435169.94054769783</v>
      </c>
      <c r="CT96" s="16">
        <f t="shared" si="720"/>
        <v>-542193.22054769786</v>
      </c>
      <c r="CU96" s="16">
        <f t="shared" si="720"/>
        <v>-259804.65054769785</v>
      </c>
      <c r="CV96" s="16">
        <f t="shared" si="720"/>
        <v>-382449.31054769782</v>
      </c>
      <c r="CW96" s="16">
        <f t="shared" si="720"/>
        <v>-522191.72054769786</v>
      </c>
      <c r="CX96" s="16">
        <f t="shared" si="720"/>
        <v>-690048.23054769787</v>
      </c>
      <c r="CY96" s="16">
        <f t="shared" si="720"/>
        <v>19088.199452302186</v>
      </c>
      <c r="CZ96" s="16">
        <f t="shared" si="720"/>
        <v>-17061.830547697813</v>
      </c>
      <c r="DA96" s="16">
        <f t="shared" si="720"/>
        <v>-40525.570547697818</v>
      </c>
      <c r="DB96" s="16">
        <f t="shared" si="720"/>
        <v>-40082.540547697819</v>
      </c>
      <c r="DC96" s="16">
        <f t="shared" si="720"/>
        <v>-26316.280547697817</v>
      </c>
      <c r="DD96" s="16">
        <f t="shared" si="720"/>
        <v>7617.9194523021797</v>
      </c>
      <c r="DE96" s="16">
        <f t="shared" si="720"/>
        <v>49480.359452302182</v>
      </c>
      <c r="DF96" s="16">
        <f t="shared" ref="DF96:DV96" si="721">+DF91+DF95</f>
        <v>62686.999452302181</v>
      </c>
      <c r="DG96" s="16">
        <f t="shared" si="721"/>
        <v>50788.569452302181</v>
      </c>
      <c r="DH96" s="16">
        <f t="shared" si="721"/>
        <v>30885.519452302182</v>
      </c>
      <c r="DI96" s="16">
        <f t="shared" si="721"/>
        <v>1522.8794523021825</v>
      </c>
      <c r="DJ96" s="16">
        <f t="shared" si="721"/>
        <v>-41045.140547697811</v>
      </c>
      <c r="DK96" s="16">
        <f t="shared" si="721"/>
        <v>-93993.340547697808</v>
      </c>
      <c r="DL96" s="18">
        <f t="shared" si="721"/>
        <v>43978.769452302178</v>
      </c>
      <c r="DM96" s="18">
        <f t="shared" si="721"/>
        <v>61772.559452302179</v>
      </c>
      <c r="DN96" s="18">
        <f t="shared" si="721"/>
        <v>98609.529452302173</v>
      </c>
      <c r="DO96" s="18">
        <f t="shared" si="721"/>
        <v>145108.84945230218</v>
      </c>
      <c r="DP96" s="18">
        <f t="shared" si="721"/>
        <v>184970.12945230218</v>
      </c>
      <c r="DQ96" s="18">
        <f t="shared" si="721"/>
        <v>213583.10945230219</v>
      </c>
      <c r="DR96" s="18">
        <f t="shared" si="721"/>
        <v>216650.0294523022</v>
      </c>
      <c r="DS96" s="18">
        <f t="shared" si="721"/>
        <v>209234.32945230219</v>
      </c>
      <c r="DT96" s="18">
        <f t="shared" si="721"/>
        <v>192670.65945230221</v>
      </c>
      <c r="DU96" s="18">
        <f t="shared" si="721"/>
        <v>170218.57945230219</v>
      </c>
      <c r="DV96" s="18">
        <f t="shared" si="721"/>
        <v>129084.53945230218</v>
      </c>
      <c r="DW96" s="18">
        <f>+DW91+DW95</f>
        <v>80744.029452302173</v>
      </c>
      <c r="DX96" s="18">
        <f>+DX91+DX95</f>
        <v>8664.0594523021718</v>
      </c>
      <c r="DY96" s="18">
        <f>+DY91+DY95</f>
        <v>-3406.060547697829</v>
      </c>
      <c r="DZ96" s="18">
        <f>+DZ91+DZ95</f>
        <v>-19150.34054769783</v>
      </c>
      <c r="EA96" s="18">
        <f>+EA91+EA95</f>
        <v>-38185.20054769783</v>
      </c>
      <c r="EB96" s="18">
        <f t="shared" ref="EB96:FC96" si="722">+EB91+EB95</f>
        <v>-70595.720547697827</v>
      </c>
      <c r="EC96" s="18">
        <f t="shared" si="722"/>
        <v>-138995.13054769783</v>
      </c>
      <c r="ED96" s="18">
        <f t="shared" si="722"/>
        <v>-228617.85054769783</v>
      </c>
      <c r="EE96" s="18">
        <f t="shared" si="722"/>
        <v>-300175.17054769781</v>
      </c>
      <c r="EF96" s="18">
        <f t="shared" si="722"/>
        <v>-362545.20054769784</v>
      </c>
      <c r="EG96" s="18">
        <f t="shared" si="722"/>
        <v>-466240.86054769787</v>
      </c>
      <c r="EH96" s="18">
        <f t="shared" si="722"/>
        <v>-549200.65054769791</v>
      </c>
      <c r="EI96" s="18">
        <f t="shared" si="722"/>
        <v>-649349.04054769792</v>
      </c>
      <c r="EJ96" s="18">
        <f t="shared" si="722"/>
        <v>-6732.000547697884</v>
      </c>
      <c r="EK96" s="18">
        <f t="shared" si="722"/>
        <v>-9839.3405476978842</v>
      </c>
      <c r="EL96" s="18">
        <f t="shared" si="722"/>
        <v>-399.86054769788461</v>
      </c>
      <c r="EM96" s="18">
        <f t="shared" si="722"/>
        <v>13644.299452302115</v>
      </c>
      <c r="EN96" s="18">
        <f t="shared" si="722"/>
        <v>33585.789452302117</v>
      </c>
      <c r="EO96" s="18">
        <f t="shared" si="722"/>
        <v>62555.109452302117</v>
      </c>
      <c r="EP96" s="18">
        <f t="shared" si="722"/>
        <v>89829.219452302117</v>
      </c>
      <c r="EQ96" s="18">
        <f t="shared" si="722"/>
        <v>109730.56945230212</v>
      </c>
      <c r="ER96" s="18">
        <f t="shared" si="722"/>
        <v>128760.42945230212</v>
      </c>
      <c r="ES96" s="18">
        <f t="shared" si="722"/>
        <v>137750.18945230212</v>
      </c>
      <c r="ET96" s="18">
        <f t="shared" si="722"/>
        <v>141263.41945230213</v>
      </c>
      <c r="EU96" s="18">
        <f t="shared" si="722"/>
        <v>126148.37945230212</v>
      </c>
      <c r="EV96" s="18">
        <f t="shared" si="722"/>
        <v>9679.0094523021253</v>
      </c>
      <c r="EW96" s="18">
        <f t="shared" si="722"/>
        <v>23691.089452302127</v>
      </c>
      <c r="EX96" s="18">
        <f t="shared" si="722"/>
        <v>50675.989452302128</v>
      </c>
      <c r="EY96" s="18">
        <f t="shared" si="722"/>
        <v>83676.899452302139</v>
      </c>
      <c r="EZ96" s="18">
        <f t="shared" si="722"/>
        <v>144238.70945230214</v>
      </c>
      <c r="FA96" s="18">
        <f t="shared" si="722"/>
        <v>212627.98945230214</v>
      </c>
      <c r="FB96" s="18">
        <f t="shared" si="722"/>
        <v>286859.70945230214</v>
      </c>
      <c r="FC96" s="18">
        <f t="shared" si="722"/>
        <v>358438.81945230212</v>
      </c>
      <c r="FD96" s="18">
        <f>+FD91+FD95</f>
        <v>439910.7994523021</v>
      </c>
      <c r="FE96" s="18">
        <f>+FE91+FE95</f>
        <v>524470.70945230208</v>
      </c>
      <c r="FF96" s="18">
        <f t="shared" ref="FF96:GO96" si="723">+FF91+FF95</f>
        <v>602733.31945230206</v>
      </c>
      <c r="FG96" s="18">
        <f t="shared" si="723"/>
        <v>684193.48945230211</v>
      </c>
      <c r="FH96" s="18">
        <f t="shared" si="723"/>
        <v>29.389452302129939</v>
      </c>
      <c r="FI96" s="18">
        <f t="shared" si="723"/>
        <v>-652.3205476978701</v>
      </c>
      <c r="FJ96" s="18">
        <f t="shared" si="723"/>
        <v>-3500.9305476978702</v>
      </c>
      <c r="FK96" s="18">
        <f t="shared" si="723"/>
        <v>-14283.320547697869</v>
      </c>
      <c r="FL96" s="18">
        <f t="shared" si="723"/>
        <v>-37766.520547697874</v>
      </c>
      <c r="FM96" s="18">
        <f t="shared" si="723"/>
        <v>-77790.380547697874</v>
      </c>
      <c r="FN96" s="18">
        <f t="shared" si="723"/>
        <v>-143429.80054769787</v>
      </c>
      <c r="FO96" s="18">
        <f t="shared" si="723"/>
        <v>-219174.02054769787</v>
      </c>
      <c r="FP96" s="18">
        <f t="shared" si="723"/>
        <v>-302131.00054769788</v>
      </c>
      <c r="FQ96" s="18">
        <f t="shared" si="723"/>
        <v>-390095.87054769788</v>
      </c>
      <c r="FR96" s="18">
        <f t="shared" si="723"/>
        <v>-485078.98054769787</v>
      </c>
      <c r="FS96" s="18">
        <f t="shared" si="723"/>
        <v>-592402.51054769789</v>
      </c>
      <c r="FT96" s="18">
        <f t="shared" si="723"/>
        <v>29482.199452302069</v>
      </c>
      <c r="FU96" s="18">
        <f t="shared" si="723"/>
        <v>44379.579452302067</v>
      </c>
      <c r="FV96" s="18">
        <f t="shared" si="723"/>
        <v>54702.499452302065</v>
      </c>
      <c r="FW96" s="18">
        <f t="shared" si="723"/>
        <v>64568.409452302061</v>
      </c>
      <c r="FX96" s="18">
        <f t="shared" si="723"/>
        <v>73950.649452302066</v>
      </c>
      <c r="FY96" s="18">
        <f t="shared" si="723"/>
        <v>71303.629452302062</v>
      </c>
      <c r="FZ96" s="18">
        <f t="shared" si="723"/>
        <v>54030.719452302059</v>
      </c>
      <c r="GA96" s="18">
        <f t="shared" si="723"/>
        <v>23873.569452302057</v>
      </c>
      <c r="GB96" s="18">
        <f t="shared" si="723"/>
        <v>-18589.590547697946</v>
      </c>
      <c r="GC96" s="18">
        <f t="shared" si="723"/>
        <v>-73175.530547697941</v>
      </c>
      <c r="GD96" s="18">
        <f t="shared" si="723"/>
        <v>-135901.48054769792</v>
      </c>
      <c r="GE96" s="18">
        <f t="shared" si="723"/>
        <v>-209976.33054769793</v>
      </c>
      <c r="GF96" s="18">
        <f t="shared" si="723"/>
        <v>4775.7594523020671</v>
      </c>
      <c r="GG96" s="18">
        <f t="shared" si="723"/>
        <v>9128.7394523020666</v>
      </c>
      <c r="GH96" s="18">
        <f t="shared" si="723"/>
        <v>34585.579452302067</v>
      </c>
      <c r="GI96" s="18">
        <f t="shared" si="723"/>
        <v>72699.539452302066</v>
      </c>
      <c r="GJ96" s="18">
        <f t="shared" si="723"/>
        <v>110440.54945230208</v>
      </c>
      <c r="GK96" s="18">
        <f t="shared" si="723"/>
        <v>137302.36945230208</v>
      </c>
      <c r="GL96" s="18">
        <f t="shared" si="723"/>
        <v>152782.83945230208</v>
      </c>
      <c r="GM96" s="18">
        <f t="shared" si="723"/>
        <v>157451.35945230207</v>
      </c>
      <c r="GN96" s="18">
        <f t="shared" si="723"/>
        <v>154044.03945230207</v>
      </c>
      <c r="GO96" s="18">
        <f t="shared" si="723"/>
        <v>136637.95945230208</v>
      </c>
      <c r="GP96" s="18">
        <f t="shared" ref="GP96:GT96" si="724">+GP91+GP95</f>
        <v>103191.66945230207</v>
      </c>
      <c r="GQ96" s="18">
        <f t="shared" si="724"/>
        <v>51101.109452302073</v>
      </c>
      <c r="GR96" s="18">
        <f t="shared" si="724"/>
        <v>-24712.420547697926</v>
      </c>
      <c r="GS96" s="18">
        <f t="shared" si="724"/>
        <v>-50661.750547697928</v>
      </c>
      <c r="GT96" s="18">
        <f t="shared" si="724"/>
        <v>-69516.420547697926</v>
      </c>
      <c r="GU96" s="18">
        <f t="shared" ref="GU96:GZ96" si="725">+GU91+GU95</f>
        <v>-95316.270547697932</v>
      </c>
      <c r="GV96" s="18">
        <f t="shared" si="725"/>
        <v>-127612.29054769794</v>
      </c>
      <c r="GW96" s="18">
        <f t="shared" si="725"/>
        <v>-180652.19054769794</v>
      </c>
      <c r="GX96" s="18">
        <f t="shared" si="725"/>
        <v>-260028.35054769795</v>
      </c>
      <c r="GY96" s="18">
        <f t="shared" si="725"/>
        <v>-354652.09054769797</v>
      </c>
      <c r="GZ96" s="18">
        <f t="shared" si="725"/>
        <v>-478636.22054769797</v>
      </c>
      <c r="HA96" s="18">
        <f t="shared" ref="HA96:HM96" si="726">+HA91+HA95</f>
        <v>-626312.76054769801</v>
      </c>
      <c r="HB96" s="18">
        <f t="shared" si="726"/>
        <v>-743258.10054769798</v>
      </c>
      <c r="HC96" s="18">
        <f t="shared" si="726"/>
        <v>-992547.870547698</v>
      </c>
      <c r="HD96" s="18">
        <f t="shared" si="726"/>
        <v>20438.079452301958</v>
      </c>
      <c r="HE96" s="18">
        <f t="shared" si="726"/>
        <v>130445.32945230196</v>
      </c>
      <c r="HF96" s="18">
        <f t="shared" si="726"/>
        <v>332902.83945230197</v>
      </c>
      <c r="HG96" s="18">
        <f t="shared" si="726"/>
        <v>556977.80945230194</v>
      </c>
      <c r="HH96" s="18">
        <f t="shared" si="726"/>
        <v>1055471.6094523019</v>
      </c>
      <c r="HI96" s="18">
        <f t="shared" si="726"/>
        <v>1806989.469452302</v>
      </c>
      <c r="HJ96" s="18">
        <f t="shared" si="726"/>
        <v>1988111.769452302</v>
      </c>
      <c r="HK96" s="18">
        <f t="shared" si="726"/>
        <v>2476150.6394523019</v>
      </c>
      <c r="HL96" s="18">
        <f t="shared" si="726"/>
        <v>2981822.8194523021</v>
      </c>
      <c r="HM96" s="18">
        <f t="shared" si="726"/>
        <v>3475101.049452302</v>
      </c>
      <c r="HN96" s="459"/>
      <c r="HO96" s="19"/>
      <c r="HP96" s="19"/>
      <c r="HQ96" s="19"/>
      <c r="HR96" s="19"/>
      <c r="HS96" s="19"/>
      <c r="HT96" s="19"/>
      <c r="HU96" s="19"/>
      <c r="HV96" s="19"/>
      <c r="HW96" s="19"/>
      <c r="HX96" s="19"/>
      <c r="HY96" s="19"/>
      <c r="HZ96" s="19"/>
      <c r="IA96" s="460"/>
    </row>
    <row r="97" spans="1:235" x14ac:dyDescent="0.2">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8"/>
      <c r="DM97" s="18"/>
      <c r="DN97" s="18"/>
      <c r="DO97" s="18"/>
      <c r="DP97" s="18"/>
      <c r="DQ97" s="18"/>
      <c r="DR97" s="18"/>
      <c r="DS97" s="18"/>
      <c r="DT97" s="18"/>
      <c r="DU97" s="18"/>
      <c r="DV97" s="18"/>
      <c r="DW97" s="18"/>
      <c r="DX97" s="18"/>
      <c r="DY97" s="18"/>
      <c r="DZ97" s="18"/>
      <c r="EA97" s="18"/>
      <c r="EB97" s="18"/>
      <c r="EC97" s="18"/>
      <c r="ED97" s="18"/>
      <c r="EE97" s="18"/>
      <c r="EF97" s="18"/>
      <c r="EG97" s="18"/>
      <c r="EH97" s="18"/>
      <c r="EI97" s="18"/>
      <c r="EJ97" s="18"/>
      <c r="EK97" s="18"/>
      <c r="EL97" s="18"/>
      <c r="EM97" s="18"/>
      <c r="EN97" s="18"/>
      <c r="EO97" s="18"/>
      <c r="EP97" s="18"/>
      <c r="EQ97" s="18"/>
      <c r="ER97" s="18"/>
      <c r="ES97" s="18"/>
      <c r="ET97" s="18"/>
      <c r="EU97" s="18"/>
      <c r="EV97" s="18"/>
      <c r="EW97" s="18"/>
      <c r="EX97" s="18"/>
      <c r="EY97" s="18"/>
      <c r="EZ97" s="18"/>
      <c r="FA97" s="18"/>
      <c r="FB97" s="18"/>
      <c r="FC97" s="18"/>
      <c r="FD97" s="18"/>
      <c r="FE97" s="18"/>
      <c r="FF97" s="18"/>
      <c r="FG97" s="18"/>
      <c r="FH97" s="18"/>
      <c r="FI97" s="18"/>
      <c r="FJ97" s="18"/>
      <c r="FK97" s="18"/>
      <c r="FL97" s="18"/>
      <c r="FM97" s="18"/>
      <c r="FN97" s="18"/>
      <c r="FO97" s="18"/>
      <c r="FP97" s="18"/>
      <c r="FQ97" s="18"/>
      <c r="FR97" s="18"/>
      <c r="FS97" s="18"/>
      <c r="FT97" s="18"/>
      <c r="FU97" s="18"/>
      <c r="FV97" s="18"/>
      <c r="FW97" s="18"/>
      <c r="FX97" s="18"/>
      <c r="FY97" s="18"/>
      <c r="FZ97" s="18"/>
      <c r="GA97" s="18"/>
      <c r="GB97" s="18"/>
      <c r="GC97" s="18"/>
      <c r="GD97" s="18"/>
      <c r="GE97" s="18"/>
      <c r="GF97" s="18"/>
      <c r="GG97" s="18"/>
      <c r="GH97" s="18"/>
      <c r="GI97" s="18"/>
      <c r="GJ97" s="18"/>
      <c r="GK97" s="18"/>
      <c r="GL97" s="18"/>
      <c r="GM97" s="18"/>
      <c r="GN97" s="18"/>
      <c r="GO97" s="18"/>
      <c r="GP97" s="18"/>
      <c r="GQ97" s="18"/>
      <c r="GR97" s="18"/>
      <c r="GS97" s="18"/>
      <c r="GT97" s="18"/>
      <c r="GU97" s="18"/>
      <c r="GV97" s="18"/>
      <c r="GW97" s="18"/>
      <c r="GX97" s="18"/>
      <c r="GY97" s="18"/>
      <c r="GZ97" s="18"/>
      <c r="HA97" s="18"/>
      <c r="HB97" s="18"/>
      <c r="HC97" s="18"/>
      <c r="HD97" s="18"/>
      <c r="HE97" s="18"/>
      <c r="HF97" s="18"/>
      <c r="HG97" s="18"/>
      <c r="HH97" s="18"/>
      <c r="HI97" s="18"/>
      <c r="HJ97" s="18"/>
      <c r="HK97" s="18"/>
      <c r="HL97" s="18"/>
      <c r="HM97" s="18"/>
      <c r="HN97" s="459"/>
      <c r="HO97" s="19"/>
      <c r="HP97" s="19"/>
      <c r="HQ97" s="19"/>
      <c r="HR97" s="19"/>
      <c r="HS97" s="19"/>
      <c r="HT97" s="19"/>
      <c r="HU97" s="19"/>
      <c r="HV97" s="19"/>
      <c r="HW97" s="19"/>
      <c r="HX97" s="19"/>
      <c r="HY97" s="19"/>
      <c r="HZ97" s="19"/>
      <c r="IA97" s="460"/>
    </row>
    <row r="98" spans="1:235" x14ac:dyDescent="0.2">
      <c r="A98" s="7" t="s">
        <v>202</v>
      </c>
      <c r="D98" s="15"/>
      <c r="E98" s="15"/>
      <c r="F98" s="15"/>
      <c r="G98" s="15"/>
      <c r="H98" s="15"/>
      <c r="I98" s="15"/>
      <c r="J98" s="15"/>
      <c r="K98" s="15"/>
      <c r="L98" s="15"/>
      <c r="M98" s="15"/>
      <c r="N98" s="15"/>
      <c r="O98" s="15"/>
      <c r="P98" s="15"/>
      <c r="Q98" s="15"/>
      <c r="R98" s="15"/>
      <c r="S98" s="15"/>
      <c r="T98" s="15"/>
      <c r="U98" s="15"/>
      <c r="V98" s="15"/>
      <c r="W98" s="15"/>
      <c r="X98" s="15"/>
      <c r="Y98" s="15"/>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7"/>
      <c r="BA98" s="67"/>
      <c r="BB98" s="67"/>
      <c r="BC98" s="67"/>
      <c r="BD98" s="67"/>
      <c r="BE98" s="67"/>
      <c r="BF98" s="67"/>
      <c r="BG98" s="67"/>
      <c r="BH98" s="67"/>
      <c r="BI98" s="67"/>
      <c r="BJ98" s="67"/>
      <c r="BK98" s="67"/>
      <c r="BL98" s="67"/>
      <c r="BM98" s="67"/>
      <c r="BN98" s="67"/>
      <c r="BO98" s="67"/>
      <c r="BP98" s="67"/>
      <c r="BQ98" s="67"/>
      <c r="BR98" s="67"/>
      <c r="BS98" s="67"/>
      <c r="BT98" s="67"/>
      <c r="BU98" s="67"/>
      <c r="BV98" s="67"/>
      <c r="BW98" s="67"/>
      <c r="BX98" s="67"/>
      <c r="BY98" s="67"/>
      <c r="BZ98" s="67"/>
      <c r="CA98" s="67"/>
      <c r="CB98" s="67"/>
      <c r="CC98" s="67"/>
      <c r="CD98" s="67"/>
      <c r="CE98" s="67"/>
      <c r="CF98" s="67"/>
      <c r="CG98" s="67"/>
      <c r="CH98" s="67"/>
      <c r="CI98" s="67"/>
      <c r="CJ98" s="67"/>
      <c r="CK98" s="67"/>
      <c r="CL98" s="67"/>
      <c r="CM98" s="67"/>
      <c r="CN98" s="67"/>
      <c r="CO98" s="67"/>
      <c r="CP98" s="67"/>
      <c r="CQ98" s="67"/>
      <c r="CR98" s="67"/>
      <c r="CS98" s="67"/>
      <c r="CT98" s="67"/>
      <c r="CU98" s="67"/>
      <c r="CV98" s="67"/>
      <c r="CW98" s="67"/>
      <c r="CX98" s="67"/>
      <c r="CY98" s="67"/>
      <c r="CZ98" s="67"/>
      <c r="DA98" s="67"/>
      <c r="DB98" s="67"/>
      <c r="DC98" s="67"/>
      <c r="DD98" s="67"/>
      <c r="DE98" s="67"/>
      <c r="DF98" s="67"/>
      <c r="DG98" s="67"/>
      <c r="DH98" s="67"/>
      <c r="DI98" s="67"/>
      <c r="DJ98" s="67"/>
      <c r="DK98" s="67"/>
      <c r="DL98" s="68"/>
      <c r="DM98" s="68"/>
      <c r="DN98" s="68"/>
      <c r="DO98" s="68"/>
      <c r="DP98" s="68"/>
      <c r="DQ98" s="68"/>
      <c r="DR98" s="68"/>
      <c r="DS98" s="68"/>
      <c r="DT98" s="68"/>
      <c r="DU98" s="68"/>
      <c r="DV98" s="68"/>
      <c r="DW98" s="68"/>
      <c r="DX98" s="68"/>
      <c r="DY98" s="68"/>
      <c r="DZ98" s="68"/>
      <c r="EA98" s="68"/>
      <c r="EB98" s="68"/>
      <c r="EC98" s="68"/>
      <c r="ED98" s="68"/>
      <c r="EE98" s="68"/>
      <c r="EF98" s="68"/>
      <c r="EG98" s="68"/>
      <c r="EH98" s="68"/>
      <c r="EI98" s="68"/>
      <c r="EJ98" s="68"/>
      <c r="EK98" s="68"/>
      <c r="EL98" s="68"/>
      <c r="EM98" s="68"/>
      <c r="EN98" s="68"/>
      <c r="EO98" s="68"/>
      <c r="EP98" s="68"/>
      <c r="EQ98" s="68"/>
      <c r="ER98" s="68"/>
      <c r="ES98" s="68"/>
      <c r="ET98" s="68"/>
      <c r="EU98" s="68"/>
      <c r="EV98" s="68"/>
      <c r="EW98" s="68"/>
      <c r="EX98" s="68"/>
      <c r="EY98" s="68"/>
      <c r="EZ98" s="68"/>
      <c r="FA98" s="68"/>
      <c r="FB98" s="68"/>
      <c r="FC98" s="68"/>
      <c r="FD98" s="68"/>
      <c r="FE98" s="68"/>
      <c r="FF98" s="68"/>
      <c r="FG98" s="68"/>
      <c r="FH98" s="68"/>
      <c r="FI98" s="68"/>
      <c r="FJ98" s="68"/>
      <c r="FK98" s="68"/>
      <c r="FL98" s="68"/>
      <c r="FM98" s="68"/>
      <c r="FN98" s="68"/>
      <c r="FO98" s="68"/>
      <c r="FP98" s="68"/>
      <c r="FQ98" s="68"/>
      <c r="FR98" s="68"/>
      <c r="FS98" s="68"/>
      <c r="FT98" s="68"/>
      <c r="FU98" s="68"/>
      <c r="FV98" s="68"/>
      <c r="FW98" s="68"/>
      <c r="FX98" s="68"/>
      <c r="FY98" s="68"/>
      <c r="FZ98" s="68"/>
      <c r="GA98" s="68"/>
      <c r="GB98" s="68"/>
      <c r="GC98" s="68"/>
      <c r="GD98" s="68"/>
      <c r="GE98" s="68"/>
      <c r="GF98" s="68"/>
      <c r="GG98" s="68"/>
      <c r="GH98" s="68"/>
      <c r="GI98" s="68"/>
      <c r="GJ98" s="68"/>
      <c r="GK98" s="68"/>
      <c r="GL98" s="68"/>
      <c r="GM98" s="68"/>
      <c r="GN98" s="68"/>
      <c r="GO98" s="68"/>
      <c r="GP98" s="68"/>
      <c r="GQ98" s="68"/>
      <c r="GR98" s="68"/>
      <c r="GS98" s="68"/>
      <c r="GT98" s="68"/>
      <c r="GU98" s="68"/>
      <c r="GV98" s="68"/>
      <c r="GW98" s="68"/>
      <c r="GX98" s="68"/>
      <c r="GY98" s="68"/>
      <c r="GZ98" s="68"/>
      <c r="HA98" s="68"/>
      <c r="HB98" s="68"/>
      <c r="HC98" s="68"/>
      <c r="HD98" s="68"/>
      <c r="HE98" s="68"/>
      <c r="HF98" s="68"/>
      <c r="HG98" s="68"/>
      <c r="HH98" s="68"/>
      <c r="HI98" s="68"/>
      <c r="HJ98" s="68"/>
      <c r="HK98" s="68"/>
      <c r="HL98" s="68"/>
      <c r="HM98" s="68"/>
      <c r="HN98" s="472"/>
      <c r="HO98" s="69"/>
      <c r="HP98" s="69"/>
      <c r="HQ98" s="69"/>
      <c r="HR98" s="69"/>
      <c r="HS98" s="69"/>
      <c r="HT98" s="69"/>
      <c r="HU98" s="69"/>
      <c r="HV98" s="69"/>
      <c r="HW98" s="69"/>
      <c r="HX98" s="69"/>
      <c r="HY98" s="69"/>
      <c r="HZ98" s="69"/>
      <c r="IA98" s="473"/>
    </row>
    <row r="99" spans="1:235" x14ac:dyDescent="0.2">
      <c r="B99" s="1" t="s">
        <v>172</v>
      </c>
      <c r="D99" s="16">
        <f t="shared" ref="D99:BO99" si="727">+D46+D60+D71+D83+D91</f>
        <v>131627476.53999999</v>
      </c>
      <c r="E99" s="16">
        <f t="shared" si="727"/>
        <v>126713238.77000001</v>
      </c>
      <c r="F99" s="16">
        <f t="shared" si="727"/>
        <v>119395395.34999999</v>
      </c>
      <c r="G99" s="16">
        <f t="shared" si="727"/>
        <v>113255159.94600001</v>
      </c>
      <c r="H99" s="16">
        <f t="shared" si="727"/>
        <v>93538254.093808442</v>
      </c>
      <c r="I99" s="16">
        <f t="shared" si="727"/>
        <v>68483107.599999994</v>
      </c>
      <c r="J99" s="16">
        <f t="shared" si="727"/>
        <v>37227989.709999993</v>
      </c>
      <c r="K99" s="16">
        <f t="shared" si="727"/>
        <v>5253019.4900000012</v>
      </c>
      <c r="L99" s="16">
        <f t="shared" si="727"/>
        <v>-24812256.73</v>
      </c>
      <c r="M99" s="16">
        <f t="shared" si="727"/>
        <v>-56318068.539999999</v>
      </c>
      <c r="N99" s="16">
        <f t="shared" si="727"/>
        <v>-76098360.649999991</v>
      </c>
      <c r="O99" s="16">
        <f t="shared" si="727"/>
        <v>-91392881.24000001</v>
      </c>
      <c r="P99" s="16">
        <f t="shared" si="727"/>
        <v>-91384731.440000013</v>
      </c>
      <c r="Q99" s="16">
        <f t="shared" si="727"/>
        <v>-92524118.280000001</v>
      </c>
      <c r="R99" s="16">
        <f t="shared" si="727"/>
        <v>-96073820.339999989</v>
      </c>
      <c r="S99" s="16">
        <f t="shared" si="727"/>
        <v>-98584219.519999996</v>
      </c>
      <c r="T99" s="16">
        <f t="shared" si="727"/>
        <v>-101690940.98</v>
      </c>
      <c r="U99" s="16">
        <f t="shared" si="727"/>
        <v>-92969596.280000001</v>
      </c>
      <c r="V99" s="16">
        <f t="shared" si="727"/>
        <v>-83810712.109999985</v>
      </c>
      <c r="W99" s="16">
        <f t="shared" si="727"/>
        <v>-74412262.290000007</v>
      </c>
      <c r="X99" s="16">
        <f t="shared" si="727"/>
        <v>-64613403.119999997</v>
      </c>
      <c r="Y99" s="16">
        <f t="shared" si="727"/>
        <v>-32975878.84</v>
      </c>
      <c r="Z99" s="16">
        <f t="shared" si="727"/>
        <v>-25213087.25</v>
      </c>
      <c r="AA99" s="16">
        <f t="shared" si="727"/>
        <v>-20432988.909999996</v>
      </c>
      <c r="AB99" s="16">
        <f t="shared" si="727"/>
        <v>-14310454.642276661</v>
      </c>
      <c r="AC99" s="16">
        <f t="shared" si="727"/>
        <v>-10442727.523276662</v>
      </c>
      <c r="AD99" s="16">
        <f t="shared" si="727"/>
        <v>-12220219.093276659</v>
      </c>
      <c r="AE99" s="16">
        <f t="shared" si="727"/>
        <v>-6776625.1832766617</v>
      </c>
      <c r="AF99" s="16">
        <f t="shared" si="727"/>
        <v>-7220409.543276662</v>
      </c>
      <c r="AG99" s="16">
        <f t="shared" si="727"/>
        <v>-9827893.1532766614</v>
      </c>
      <c r="AH99" s="16">
        <f t="shared" si="727"/>
        <v>-11984404.733276661</v>
      </c>
      <c r="AI99" s="16">
        <f t="shared" si="727"/>
        <v>-8769437.833276663</v>
      </c>
      <c r="AJ99" s="16">
        <f t="shared" si="727"/>
        <v>-4074766.3432766628</v>
      </c>
      <c r="AK99" s="16">
        <f t="shared" si="727"/>
        <v>-900927.15327666292</v>
      </c>
      <c r="AL99" s="16">
        <f t="shared" si="727"/>
        <v>1366169.3367233365</v>
      </c>
      <c r="AM99" s="16">
        <f t="shared" si="727"/>
        <v>5626929.3567233356</v>
      </c>
      <c r="AN99" s="16">
        <f t="shared" si="727"/>
        <v>9746946.1567233372</v>
      </c>
      <c r="AO99" s="16">
        <f t="shared" si="727"/>
        <v>11580510.006723337</v>
      </c>
      <c r="AP99" s="16">
        <f t="shared" si="727"/>
        <v>15048460.526723338</v>
      </c>
      <c r="AQ99" s="16">
        <f t="shared" si="727"/>
        <v>18172328.826723333</v>
      </c>
      <c r="AR99" s="16">
        <f t="shared" si="727"/>
        <v>12910597.281843353</v>
      </c>
      <c r="AS99" s="16">
        <f t="shared" si="727"/>
        <v>18860049.311843354</v>
      </c>
      <c r="AT99" s="16">
        <f t="shared" si="727"/>
        <v>19088469.681843355</v>
      </c>
      <c r="AU99" s="16">
        <f t="shared" si="727"/>
        <v>14604850.211843353</v>
      </c>
      <c r="AV99" s="16">
        <f t="shared" si="727"/>
        <v>19329421.971843354</v>
      </c>
      <c r="AW99" s="16">
        <f t="shared" si="727"/>
        <v>22330868.651843354</v>
      </c>
      <c r="AX99" s="16">
        <f t="shared" si="727"/>
        <v>26326428.951843351</v>
      </c>
      <c r="AY99" s="16">
        <f t="shared" si="727"/>
        <v>32753291.281843353</v>
      </c>
      <c r="AZ99" s="16">
        <f t="shared" si="727"/>
        <v>32562605.471843351</v>
      </c>
      <c r="BA99" s="16">
        <f t="shared" si="727"/>
        <v>36836725.49184335</v>
      </c>
      <c r="BB99" s="16">
        <f t="shared" si="727"/>
        <v>30388228.341843352</v>
      </c>
      <c r="BC99" s="16">
        <f t="shared" si="727"/>
        <v>37507566.561843351</v>
      </c>
      <c r="BD99" s="16">
        <f t="shared" si="727"/>
        <v>44993065.611843355</v>
      </c>
      <c r="BE99" s="16">
        <f t="shared" si="727"/>
        <v>57043407.291843355</v>
      </c>
      <c r="BF99" s="16">
        <f t="shared" si="727"/>
        <v>67334810.821843371</v>
      </c>
      <c r="BG99" s="16">
        <f t="shared" si="727"/>
        <v>75886512.771843359</v>
      </c>
      <c r="BH99" s="16">
        <f t="shared" si="727"/>
        <v>75311383.04184337</v>
      </c>
      <c r="BI99" s="16">
        <f t="shared" si="727"/>
        <v>72413535.071843356</v>
      </c>
      <c r="BJ99" s="16">
        <f t="shared" si="727"/>
        <v>65078335.201843351</v>
      </c>
      <c r="BK99" s="16">
        <f t="shared" si="727"/>
        <v>70304574.831843361</v>
      </c>
      <c r="BL99" s="16">
        <f t="shared" si="727"/>
        <v>72972957.55184336</v>
      </c>
      <c r="BM99" s="16">
        <f t="shared" si="727"/>
        <v>77539851.031843364</v>
      </c>
      <c r="BN99" s="16">
        <f t="shared" si="727"/>
        <v>81081382.861843348</v>
      </c>
      <c r="BO99" s="16">
        <f t="shared" si="727"/>
        <v>83652373.721843362</v>
      </c>
      <c r="BP99" s="16">
        <f t="shared" ref="BP99:DV99" si="728">+BP46+BP60+BP71+BP83+BP91</f>
        <v>65707477.891843379</v>
      </c>
      <c r="BQ99" s="16">
        <f t="shared" si="728"/>
        <v>54559384.411843359</v>
      </c>
      <c r="BR99" s="16">
        <f t="shared" si="728"/>
        <v>39821608.341843367</v>
      </c>
      <c r="BS99" s="16">
        <f t="shared" si="728"/>
        <v>15812969.899778802</v>
      </c>
      <c r="BT99" s="16">
        <f t="shared" si="728"/>
        <v>5815935.0097787995</v>
      </c>
      <c r="BU99" s="16">
        <f t="shared" si="728"/>
        <v>-3844153.9102211921</v>
      </c>
      <c r="BV99" s="16">
        <f t="shared" si="728"/>
        <v>-22020482.800221194</v>
      </c>
      <c r="BW99" s="16">
        <f t="shared" si="728"/>
        <v>-32789166.830221198</v>
      </c>
      <c r="BX99" s="16">
        <f t="shared" si="728"/>
        <v>-41603576.48022119</v>
      </c>
      <c r="BY99" s="16">
        <f t="shared" si="728"/>
        <v>-45484199.900221199</v>
      </c>
      <c r="BZ99" s="16">
        <f t="shared" si="728"/>
        <v>-48917401.430221193</v>
      </c>
      <c r="CA99" s="16">
        <f t="shared" si="728"/>
        <v>-61157957.420221195</v>
      </c>
      <c r="CB99" s="16">
        <f t="shared" si="728"/>
        <v>-76088935.840221196</v>
      </c>
      <c r="CC99" s="16">
        <f>+CC46+CC60+CC71+CC83+CC91</f>
        <v>-79120023.280221194</v>
      </c>
      <c r="CD99" s="16">
        <f>+CD46+CD60+CD71+CD83+CD91</f>
        <v>-77863717.590221196</v>
      </c>
      <c r="CE99" s="16">
        <f>+CE46+CE60+CE71+CE83+CE91</f>
        <v>-78824901.600221202</v>
      </c>
      <c r="CF99" s="16">
        <f t="shared" si="728"/>
        <v>-75667446.970221207</v>
      </c>
      <c r="CG99" s="16">
        <f>+CG46+CG60+CG71+CG83+CG91</f>
        <v>-68427831.290221199</v>
      </c>
      <c r="CH99" s="16">
        <f t="shared" si="728"/>
        <v>-53163381.310221203</v>
      </c>
      <c r="CI99" s="16">
        <f t="shared" si="728"/>
        <v>-39300056.870221205</v>
      </c>
      <c r="CJ99" s="16">
        <f t="shared" si="728"/>
        <v>-26763671.92022121</v>
      </c>
      <c r="CK99" s="16">
        <f t="shared" si="728"/>
        <v>-16682521.220221212</v>
      </c>
      <c r="CL99" s="16">
        <f t="shared" si="728"/>
        <v>-18838551.060221214</v>
      </c>
      <c r="CM99" s="16">
        <f t="shared" si="728"/>
        <v>-16190627.370221211</v>
      </c>
      <c r="CN99" s="16">
        <f t="shared" si="728"/>
        <v>-26720091.23202087</v>
      </c>
      <c r="CO99" s="16">
        <f t="shared" si="728"/>
        <v>-16854324.562020872</v>
      </c>
      <c r="CP99" s="16">
        <f t="shared" si="728"/>
        <v>-8891908.5320208762</v>
      </c>
      <c r="CQ99" s="16">
        <f t="shared" si="728"/>
        <v>-10603230.562020876</v>
      </c>
      <c r="CR99" s="16">
        <f t="shared" si="728"/>
        <v>-23839656.292020876</v>
      </c>
      <c r="CS99" s="16">
        <f t="shared" si="728"/>
        <v>-29724671.822020873</v>
      </c>
      <c r="CT99" s="16">
        <f t="shared" si="728"/>
        <v>-43241674.602020882</v>
      </c>
      <c r="CU99" s="16">
        <f t="shared" si="728"/>
        <v>-55655565.532020882</v>
      </c>
      <c r="CV99" s="16">
        <f t="shared" si="728"/>
        <v>-62896831.672020875</v>
      </c>
      <c r="CW99" s="16">
        <f t="shared" si="728"/>
        <v>-61802817.66202087</v>
      </c>
      <c r="CX99" s="16">
        <f t="shared" si="728"/>
        <v>-67486565.632020876</v>
      </c>
      <c r="CY99" s="16">
        <f t="shared" si="728"/>
        <v>-70351268.512020886</v>
      </c>
      <c r="CZ99" s="16">
        <f t="shared" si="728"/>
        <v>-76603333.662020877</v>
      </c>
      <c r="DA99" s="16">
        <f t="shared" si="728"/>
        <v>-65126294.822020888</v>
      </c>
      <c r="DB99" s="16">
        <f t="shared" si="728"/>
        <v>-49587265.61202088</v>
      </c>
      <c r="DC99" s="16">
        <f t="shared" si="728"/>
        <v>-35303419.152020879</v>
      </c>
      <c r="DD99" s="16">
        <f t="shared" si="728"/>
        <v>-20120465.012020878</v>
      </c>
      <c r="DE99" s="16">
        <f t="shared" si="728"/>
        <v>-7823282.5220208755</v>
      </c>
      <c r="DF99" s="16">
        <f t="shared" si="728"/>
        <v>-10896575.172020877</v>
      </c>
      <c r="DG99" s="16">
        <f t="shared" si="728"/>
        <v>-12167968.612020874</v>
      </c>
      <c r="DH99" s="16">
        <f t="shared" si="728"/>
        <v>-7380378.2320208745</v>
      </c>
      <c r="DI99" s="16">
        <f t="shared" si="728"/>
        <v>-2790926.9520208766</v>
      </c>
      <c r="DJ99" s="16">
        <f t="shared" si="728"/>
        <v>-867496.78202087665</v>
      </c>
      <c r="DK99" s="16">
        <f t="shared" si="728"/>
        <v>3545776.6079791239</v>
      </c>
      <c r="DL99" s="18">
        <f t="shared" si="728"/>
        <v>2857262.6279791235</v>
      </c>
      <c r="DM99" s="18">
        <f t="shared" si="728"/>
        <v>1673810.5879791209</v>
      </c>
      <c r="DN99" s="18">
        <f t="shared" si="728"/>
        <v>5991768.4279791228</v>
      </c>
      <c r="DO99" s="18">
        <f t="shared" si="728"/>
        <v>8328102.3879791247</v>
      </c>
      <c r="DP99" s="18">
        <f t="shared" si="728"/>
        <v>1413430.5679791237</v>
      </c>
      <c r="DQ99" s="18">
        <f t="shared" si="728"/>
        <v>-2757576.0920208758</v>
      </c>
      <c r="DR99" s="18">
        <f t="shared" si="728"/>
        <v>-12884555.162020877</v>
      </c>
      <c r="DS99" s="18">
        <f t="shared" si="728"/>
        <v>-14270259.872020874</v>
      </c>
      <c r="DT99" s="18">
        <f t="shared" si="728"/>
        <v>-12723621.542020876</v>
      </c>
      <c r="DU99" s="18">
        <f t="shared" si="728"/>
        <v>-8181391.5420208741</v>
      </c>
      <c r="DV99" s="18">
        <f t="shared" si="728"/>
        <v>-9910219.502020875</v>
      </c>
      <c r="DW99" s="18">
        <f>+DW46+DW60+DW71+DW83+DW91</f>
        <v>-11022601.612020874</v>
      </c>
      <c r="DX99" s="18">
        <f>+DX46+DX60+DX71+DX83+DX91</f>
        <v>-13784478.782020872</v>
      </c>
      <c r="DY99" s="18">
        <f>+DY46+DY60+DY71+DY83+DY91</f>
        <v>-21301256.682020873</v>
      </c>
      <c r="DZ99" s="18">
        <f>+DZ46+DZ60+DZ71+DZ83+DZ91</f>
        <v>-25940163.602020875</v>
      </c>
      <c r="EA99" s="18">
        <f>+EA46+EA60+EA71+EA83+EA91</f>
        <v>-32086431.572020873</v>
      </c>
      <c r="EB99" s="18">
        <f t="shared" ref="EB99:GM99" si="729">+EB46+EB60+EB71+EB83+EB91</f>
        <v>-38589075.922020875</v>
      </c>
      <c r="EC99" s="18">
        <f t="shared" si="729"/>
        <v>-56149898.212020881</v>
      </c>
      <c r="ED99" s="18">
        <f t="shared" si="729"/>
        <v>-61261133.742020875</v>
      </c>
      <c r="EE99" s="18">
        <f t="shared" si="729"/>
        <v>-58955296.602020882</v>
      </c>
      <c r="EF99" s="18">
        <f t="shared" si="729"/>
        <v>-49611017.10202089</v>
      </c>
      <c r="EG99" s="18">
        <f t="shared" si="729"/>
        <v>-45044724.092020877</v>
      </c>
      <c r="EH99" s="18">
        <f t="shared" si="729"/>
        <v>-38326739.67202089</v>
      </c>
      <c r="EI99" s="18">
        <f t="shared" si="729"/>
        <v>-38069958.992020883</v>
      </c>
      <c r="EJ99" s="18">
        <f t="shared" si="729"/>
        <v>-40075539.322020881</v>
      </c>
      <c r="EK99" s="18">
        <f t="shared" si="729"/>
        <v>-35412377.972020887</v>
      </c>
      <c r="EL99" s="18">
        <f t="shared" si="729"/>
        <v>-32587139.442020889</v>
      </c>
      <c r="EM99" s="18">
        <f t="shared" si="729"/>
        <v>-34061985.852020882</v>
      </c>
      <c r="EN99" s="18">
        <f t="shared" si="729"/>
        <v>-32836238.63202088</v>
      </c>
      <c r="EO99" s="18">
        <f t="shared" si="729"/>
        <v>-26869248.752020884</v>
      </c>
      <c r="EP99" s="18">
        <f>+EP46+EP60+EP71+EP83+EP91</f>
        <v>-24192917.292020883</v>
      </c>
      <c r="EQ99" s="18">
        <f>+EQ46+EQ60+EQ71+EQ83+EQ91</f>
        <v>-20969104.222020883</v>
      </c>
      <c r="ER99" s="18">
        <f t="shared" si="729"/>
        <v>-14509263.642020883</v>
      </c>
      <c r="ES99" s="18">
        <f t="shared" si="729"/>
        <v>-10493336.112020886</v>
      </c>
      <c r="ET99" s="18">
        <f t="shared" si="729"/>
        <v>-4370812.4120208845</v>
      </c>
      <c r="EU99" s="18">
        <f t="shared" si="729"/>
        <v>-4650565.1620208845</v>
      </c>
      <c r="EV99" s="18">
        <f>+EV46+EV60+EV71+EV83+EV91</f>
        <v>-5004977.1620208835</v>
      </c>
      <c r="EW99" s="18">
        <f t="shared" si="729"/>
        <v>-3005608.892020883</v>
      </c>
      <c r="EX99" s="18">
        <f t="shared" si="729"/>
        <v>-5937697.8120208848</v>
      </c>
      <c r="EY99" s="18">
        <f t="shared" si="729"/>
        <v>-8177487.4220208833</v>
      </c>
      <c r="EZ99" s="18">
        <f t="shared" si="729"/>
        <v>-5335966.0020208843</v>
      </c>
      <c r="FA99" s="18">
        <f t="shared" si="729"/>
        <v>-2858500.8020208832</v>
      </c>
      <c r="FB99" s="18">
        <f t="shared" si="729"/>
        <v>407463.66797912074</v>
      </c>
      <c r="FC99" s="18">
        <f t="shared" si="729"/>
        <v>3812456.3379791235</v>
      </c>
      <c r="FD99" s="18">
        <f t="shared" si="729"/>
        <v>12539248.037979124</v>
      </c>
      <c r="FE99" s="18">
        <f t="shared" si="729"/>
        <v>20467934.487979122</v>
      </c>
      <c r="FF99" s="18">
        <f t="shared" si="729"/>
        <v>25904921.717979126</v>
      </c>
      <c r="FG99" s="18">
        <f t="shared" si="729"/>
        <v>32392554.427979123</v>
      </c>
      <c r="FH99" s="18">
        <f t="shared" si="729"/>
        <v>36265473.867979124</v>
      </c>
      <c r="FI99" s="18">
        <f t="shared" si="729"/>
        <v>29808744.647979122</v>
      </c>
      <c r="FJ99" s="18">
        <f t="shared" si="729"/>
        <v>21073054.887979124</v>
      </c>
      <c r="FK99" s="18">
        <f t="shared" si="729"/>
        <v>11083794.767979123</v>
      </c>
      <c r="FL99" s="18">
        <f t="shared" si="729"/>
        <v>3259787.1879791198</v>
      </c>
      <c r="FM99" s="18">
        <f t="shared" si="729"/>
        <v>-5545284.952020878</v>
      </c>
      <c r="FN99" s="18">
        <f t="shared" si="729"/>
        <v>-16041772.62202088</v>
      </c>
      <c r="FO99" s="18">
        <f t="shared" si="729"/>
        <v>-17968188.442020878</v>
      </c>
      <c r="FP99" s="18">
        <f t="shared" si="729"/>
        <v>-14889667.952020876</v>
      </c>
      <c r="FQ99" s="18">
        <f t="shared" si="729"/>
        <v>-12276992.622020878</v>
      </c>
      <c r="FR99" s="18">
        <f t="shared" si="729"/>
        <v>-11812739.682020873</v>
      </c>
      <c r="FS99" s="18">
        <f t="shared" si="729"/>
        <v>-8346859.1020208756</v>
      </c>
      <c r="FT99" s="18">
        <f t="shared" si="729"/>
        <v>-10706026.602020871</v>
      </c>
      <c r="FU99" s="18">
        <f t="shared" si="729"/>
        <v>-9863117.3920208756</v>
      </c>
      <c r="FV99" s="18">
        <f t="shared" si="729"/>
        <v>-12589439.862020873</v>
      </c>
      <c r="FW99" s="18">
        <f t="shared" si="729"/>
        <v>-13806810.942020874</v>
      </c>
      <c r="FX99" s="18">
        <f t="shared" si="729"/>
        <v>-12327185.282020876</v>
      </c>
      <c r="FY99" s="18">
        <f t="shared" si="729"/>
        <v>-14478712.402020875</v>
      </c>
      <c r="FZ99" s="18">
        <f t="shared" si="729"/>
        <v>-15206986.822020879</v>
      </c>
      <c r="GA99" s="18">
        <f t="shared" si="729"/>
        <v>-14271394.382020876</v>
      </c>
      <c r="GB99" s="18">
        <f t="shared" si="729"/>
        <v>-11561605.512020877</v>
      </c>
      <c r="GC99" s="18">
        <f t="shared" si="729"/>
        <v>-8745149.1820208784</v>
      </c>
      <c r="GD99" s="18">
        <f t="shared" si="729"/>
        <v>-4815462.6720208758</v>
      </c>
      <c r="GE99" s="18">
        <f t="shared" si="729"/>
        <v>-1846464.5120208773</v>
      </c>
      <c r="GF99" s="18">
        <f t="shared" si="729"/>
        <v>-829523.59202087729</v>
      </c>
      <c r="GG99" s="18">
        <f t="shared" si="729"/>
        <v>1901162.4879791231</v>
      </c>
      <c r="GH99" s="18">
        <f t="shared" si="729"/>
        <v>2784765.2679791246</v>
      </c>
      <c r="GI99" s="18">
        <f t="shared" si="729"/>
        <v>1293123.2379791238</v>
      </c>
      <c r="GJ99" s="18">
        <f t="shared" si="729"/>
        <v>-4601488.532020878</v>
      </c>
      <c r="GK99" s="18">
        <f t="shared" si="729"/>
        <v>-10589822.642020874</v>
      </c>
      <c r="GL99" s="18">
        <f t="shared" si="729"/>
        <v>-14224199.802020878</v>
      </c>
      <c r="GM99" s="18">
        <f t="shared" si="729"/>
        <v>-14410369.332020877</v>
      </c>
      <c r="GN99" s="18">
        <f t="shared" ref="GN99:GO99" si="730">+GN46+GN60+GN71+GN83+GN91</f>
        <v>-10979924.202020876</v>
      </c>
      <c r="GO99" s="18">
        <f t="shared" si="730"/>
        <v>-8730799.3920208775</v>
      </c>
      <c r="GP99" s="18">
        <f t="shared" ref="GP99:HA99" si="731">+GP46+GP60+GP71+GP83+GP91</f>
        <v>-7305835.6020208765</v>
      </c>
      <c r="GQ99" s="18">
        <f t="shared" si="731"/>
        <v>-5784139.5220208783</v>
      </c>
      <c r="GR99" s="18">
        <f t="shared" si="731"/>
        <v>-10004734.222020881</v>
      </c>
      <c r="GS99" s="18">
        <f t="shared" si="731"/>
        <v>-12726506.352020878</v>
      </c>
      <c r="GT99" s="18">
        <f t="shared" si="731"/>
        <v>-16050963.502020879</v>
      </c>
      <c r="GU99" s="18">
        <f t="shared" si="731"/>
        <v>-21635815.832020879</v>
      </c>
      <c r="GV99" s="18">
        <f t="shared" si="731"/>
        <v>-26523193.962020878</v>
      </c>
      <c r="GW99" s="18">
        <f t="shared" si="731"/>
        <v>-33662916.522020884</v>
      </c>
      <c r="GX99" s="18">
        <f t="shared" si="731"/>
        <v>-39290921.592020877</v>
      </c>
      <c r="GY99" s="18">
        <f t="shared" si="731"/>
        <v>-38820826.762020878</v>
      </c>
      <c r="GZ99" s="18">
        <f t="shared" si="731"/>
        <v>-38645217.442020878</v>
      </c>
      <c r="HA99" s="18">
        <f t="shared" si="731"/>
        <v>-37782568.172020882</v>
      </c>
      <c r="HB99" s="18">
        <f t="shared" ref="HB99:HL99" si="732">+HB46+HB60+HB71+HB83+HB91</f>
        <v>-37734842.382020883</v>
      </c>
      <c r="HC99" s="18">
        <f t="shared" si="732"/>
        <v>-35961542.372020885</v>
      </c>
      <c r="HD99" s="18">
        <f t="shared" si="732"/>
        <v>-36403749.222020879</v>
      </c>
      <c r="HE99" s="18">
        <f t="shared" si="732"/>
        <v>-10703205.662020886</v>
      </c>
      <c r="HF99" s="18">
        <f t="shared" si="732"/>
        <v>9921987.4779791106</v>
      </c>
      <c r="HG99" s="18">
        <f t="shared" si="732"/>
        <v>20605824.477979109</v>
      </c>
      <c r="HH99" s="18">
        <f t="shared" si="732"/>
        <v>76655664.3779791</v>
      </c>
      <c r="HI99" s="18">
        <f t="shared" si="732"/>
        <v>137093320.30797911</v>
      </c>
      <c r="HJ99" s="18">
        <f t="shared" si="732"/>
        <v>135597091.05797911</v>
      </c>
      <c r="HK99" s="18">
        <f t="shared" si="732"/>
        <v>139321814.61797908</v>
      </c>
      <c r="HL99" s="18">
        <f t="shared" si="732"/>
        <v>144917457.4079791</v>
      </c>
      <c r="HM99" s="18">
        <f>+HM46+HM60+HM71+HM83+HM91</f>
        <v>149010819.75797912</v>
      </c>
      <c r="HN99" s="459"/>
      <c r="HO99" s="19"/>
      <c r="HP99" s="19"/>
      <c r="HQ99" s="19"/>
      <c r="HR99" s="19"/>
      <c r="HS99" s="19"/>
      <c r="HT99" s="19"/>
      <c r="HU99" s="19"/>
      <c r="HV99" s="19"/>
      <c r="HW99" s="19"/>
      <c r="HX99" s="19"/>
      <c r="HY99" s="19"/>
      <c r="HZ99" s="19"/>
      <c r="IA99" s="460"/>
    </row>
    <row r="100" spans="1:235" x14ac:dyDescent="0.2">
      <c r="B100" s="1" t="s">
        <v>176</v>
      </c>
      <c r="D100" s="20">
        <f t="shared" ref="D100:AI100" si="733">+D56+D67+D79+D87+D95</f>
        <v>-4914237.7699999996</v>
      </c>
      <c r="E100" s="20">
        <f t="shared" si="733"/>
        <v>-7317843.4199999897</v>
      </c>
      <c r="F100" s="20">
        <f t="shared" si="733"/>
        <v>-6140235.4040000001</v>
      </c>
      <c r="G100" s="20">
        <f t="shared" si="733"/>
        <v>-19716905.852191567</v>
      </c>
      <c r="H100" s="20">
        <f t="shared" si="733"/>
        <v>-25055146.489887673</v>
      </c>
      <c r="I100" s="20">
        <f t="shared" si="733"/>
        <v>-31255117.88062194</v>
      </c>
      <c r="J100" s="20">
        <f t="shared" si="733"/>
        <v>-31974970.218424674</v>
      </c>
      <c r="K100" s="20">
        <f t="shared" si="733"/>
        <v>-30065276.213278845</v>
      </c>
      <c r="L100" s="20">
        <f t="shared" si="733"/>
        <v>-31505811.804761462</v>
      </c>
      <c r="M100" s="20">
        <f t="shared" si="733"/>
        <v>-19780292.118087612</v>
      </c>
      <c r="N100" s="20">
        <f t="shared" si="733"/>
        <v>-15294520.592978055</v>
      </c>
      <c r="O100" s="20">
        <f t="shared" si="733"/>
        <v>8149.793088992883</v>
      </c>
      <c r="P100" s="20">
        <f t="shared" si="733"/>
        <v>-1139386.8470444507</v>
      </c>
      <c r="Q100" s="20">
        <f t="shared" si="733"/>
        <v>-3549702.0616190117</v>
      </c>
      <c r="R100" s="20">
        <f t="shared" si="733"/>
        <v>-2510399.1757047642</v>
      </c>
      <c r="S100" s="20">
        <f t="shared" si="733"/>
        <v>-3106721.4558403026</v>
      </c>
      <c r="T100" s="20">
        <f t="shared" si="733"/>
        <v>8721344.7103729863</v>
      </c>
      <c r="U100" s="20">
        <f t="shared" si="733"/>
        <v>9158884.1641427577</v>
      </c>
      <c r="V100" s="20">
        <f t="shared" si="733"/>
        <v>9398449.8191184439</v>
      </c>
      <c r="W100" s="20">
        <f t="shared" si="733"/>
        <v>9798859.1686274428</v>
      </c>
      <c r="X100" s="20">
        <f t="shared" si="733"/>
        <v>31637524.289222915</v>
      </c>
      <c r="Y100" s="20">
        <f t="shared" si="733"/>
        <v>7762791.5920669977</v>
      </c>
      <c r="Z100" s="20">
        <f t="shared" si="733"/>
        <v>4780098.336593857</v>
      </c>
      <c r="AA100" s="20">
        <f t="shared" si="733"/>
        <v>6122534.2715927204</v>
      </c>
      <c r="AB100" s="20">
        <f t="shared" si="733"/>
        <v>3867727.1189999986</v>
      </c>
      <c r="AC100" s="20">
        <f t="shared" si="733"/>
        <v>-1777491.5699999994</v>
      </c>
      <c r="AD100" s="20">
        <f t="shared" si="733"/>
        <v>5443593.9099999992</v>
      </c>
      <c r="AE100" s="20">
        <f t="shared" si="733"/>
        <v>-443784.3581546215</v>
      </c>
      <c r="AF100" s="20">
        <f t="shared" si="733"/>
        <v>-2607483.61</v>
      </c>
      <c r="AG100" s="20">
        <f t="shared" si="733"/>
        <v>-2156511.5800000005</v>
      </c>
      <c r="AH100" s="20">
        <f t="shared" si="733"/>
        <v>3214966.9000000013</v>
      </c>
      <c r="AI100" s="20">
        <f t="shared" si="733"/>
        <v>4694671.4899999993</v>
      </c>
      <c r="AJ100" s="20">
        <f t="shared" ref="AJ100:BO100" si="734">+AJ56+AJ67+AJ79+AJ87+AJ95</f>
        <v>3173839.1899999995</v>
      </c>
      <c r="AK100" s="20">
        <f t="shared" si="734"/>
        <v>2267096.4900000002</v>
      </c>
      <c r="AL100" s="20">
        <f t="shared" si="734"/>
        <v>4260760.0199999996</v>
      </c>
      <c r="AM100" s="20">
        <f t="shared" si="734"/>
        <v>4120016.8000000003</v>
      </c>
      <c r="AN100" s="20">
        <f t="shared" si="734"/>
        <v>1833563.8500000003</v>
      </c>
      <c r="AO100" s="20">
        <f t="shared" si="734"/>
        <v>3467950.5200000005</v>
      </c>
      <c r="AP100" s="20">
        <f t="shared" si="734"/>
        <v>3123868.3</v>
      </c>
      <c r="AQ100" s="20">
        <f t="shared" si="734"/>
        <v>-5261731.5419346644</v>
      </c>
      <c r="AR100" s="20">
        <f t="shared" si="734"/>
        <v>5949452.0300000003</v>
      </c>
      <c r="AS100" s="20">
        <f t="shared" si="734"/>
        <v>228420.3699999988</v>
      </c>
      <c r="AT100" s="20">
        <f t="shared" si="734"/>
        <v>-4483619.4699999988</v>
      </c>
      <c r="AU100" s="20">
        <f t="shared" si="734"/>
        <v>4724571.76</v>
      </c>
      <c r="AV100" s="20">
        <f t="shared" si="734"/>
        <v>3001446.6799999997</v>
      </c>
      <c r="AW100" s="20">
        <f t="shared" si="734"/>
        <v>3995560.3</v>
      </c>
      <c r="AX100" s="20">
        <f t="shared" si="734"/>
        <v>6426862.3300000001</v>
      </c>
      <c r="AY100" s="20">
        <f t="shared" si="734"/>
        <v>-190685.81000000011</v>
      </c>
      <c r="AZ100" s="20">
        <f t="shared" si="734"/>
        <v>4274120.0199999996</v>
      </c>
      <c r="BA100" s="20">
        <f t="shared" si="734"/>
        <v>-6448497.1499999994</v>
      </c>
      <c r="BB100" s="20">
        <f t="shared" si="734"/>
        <v>7119338.2200000007</v>
      </c>
      <c r="BC100" s="20">
        <f t="shared" si="734"/>
        <v>7485499.0500000007</v>
      </c>
      <c r="BD100" s="18">
        <f t="shared" si="734"/>
        <v>12050341.68</v>
      </c>
      <c r="BE100" s="18">
        <f t="shared" si="734"/>
        <v>10291403.530000003</v>
      </c>
      <c r="BF100" s="18">
        <f t="shared" si="734"/>
        <v>8551701.9500000011</v>
      </c>
      <c r="BG100" s="18">
        <f t="shared" si="734"/>
        <v>-575129.73000000021</v>
      </c>
      <c r="BH100" s="18">
        <f t="shared" si="734"/>
        <v>-2897847.97</v>
      </c>
      <c r="BI100" s="18">
        <f t="shared" si="734"/>
        <v>-7335199.8699999992</v>
      </c>
      <c r="BJ100" s="18">
        <f t="shared" si="734"/>
        <v>5226239.63</v>
      </c>
      <c r="BK100" s="18">
        <f t="shared" si="734"/>
        <v>2668382.7199999997</v>
      </c>
      <c r="BL100" s="18">
        <f t="shared" si="734"/>
        <v>4566893.4800000004</v>
      </c>
      <c r="BM100" s="18">
        <f t="shared" si="734"/>
        <v>3541531.83</v>
      </c>
      <c r="BN100" s="18">
        <f t="shared" si="734"/>
        <v>2570990.86</v>
      </c>
      <c r="BO100" s="18">
        <f t="shared" si="734"/>
        <v>-17944895.829999991</v>
      </c>
      <c r="BP100" s="18">
        <f t="shared" ref="BP100:CU100" si="735">+BP56+BP67+BP79+BP87+BP95</f>
        <v>-11148093.48</v>
      </c>
      <c r="BQ100" s="18">
        <f t="shared" si="735"/>
        <v>-14737776.07</v>
      </c>
      <c r="BR100" s="18">
        <f t="shared" si="735"/>
        <v>-24008638.539999999</v>
      </c>
      <c r="BS100" s="18">
        <f t="shared" si="735"/>
        <v>-9997034.8900000006</v>
      </c>
      <c r="BT100" s="18">
        <f t="shared" si="735"/>
        <v>-9660088.9199999981</v>
      </c>
      <c r="BU100" s="18">
        <f t="shared" si="735"/>
        <v>-18176328.890000001</v>
      </c>
      <c r="BV100" s="18">
        <f t="shared" si="735"/>
        <v>-10768684.030000001</v>
      </c>
      <c r="BW100" s="18">
        <f t="shared" si="735"/>
        <v>-8814409.6500000004</v>
      </c>
      <c r="BX100" s="18">
        <f t="shared" si="735"/>
        <v>-3880623.4200000032</v>
      </c>
      <c r="BY100" s="18">
        <f t="shared" si="735"/>
        <v>-3433201.5300000007</v>
      </c>
      <c r="BZ100" s="18">
        <f t="shared" si="735"/>
        <v>-12240555.99</v>
      </c>
      <c r="CA100" s="18">
        <f t="shared" si="735"/>
        <v>-14930978.420000004</v>
      </c>
      <c r="CB100" s="18">
        <f t="shared" si="735"/>
        <v>-3031087.4399999995</v>
      </c>
      <c r="CC100" s="18">
        <f t="shared" si="735"/>
        <v>1256305.6899999972</v>
      </c>
      <c r="CD100" s="18">
        <f t="shared" si="735"/>
        <v>-961184.00999999838</v>
      </c>
      <c r="CE100" s="18">
        <f t="shared" si="735"/>
        <v>3157454.6300000013</v>
      </c>
      <c r="CF100" s="18">
        <f t="shared" si="735"/>
        <v>7239615.6799999988</v>
      </c>
      <c r="CG100" s="18">
        <f t="shared" si="735"/>
        <v>15264449.98</v>
      </c>
      <c r="CH100" s="18">
        <f t="shared" si="735"/>
        <v>13863324.439999999</v>
      </c>
      <c r="CI100" s="18">
        <f t="shared" si="735"/>
        <v>12536384.949999999</v>
      </c>
      <c r="CJ100" s="18">
        <f t="shared" si="735"/>
        <v>10081150.699999999</v>
      </c>
      <c r="CK100" s="18">
        <f t="shared" si="735"/>
        <v>-2156029.8400000008</v>
      </c>
      <c r="CL100" s="18">
        <f t="shared" si="735"/>
        <v>2647923.6900000013</v>
      </c>
      <c r="CM100" s="18">
        <f t="shared" si="735"/>
        <v>-10529463.859999996</v>
      </c>
      <c r="CN100" s="18">
        <f t="shared" si="735"/>
        <v>9865766.6699999999</v>
      </c>
      <c r="CO100" s="18">
        <f t="shared" si="735"/>
        <v>7962416.0299999993</v>
      </c>
      <c r="CP100" s="18">
        <f t="shared" si="735"/>
        <v>-1711322.0300000007</v>
      </c>
      <c r="CQ100" s="18">
        <f t="shared" si="735"/>
        <v>-13236425.73</v>
      </c>
      <c r="CR100" s="18">
        <f t="shared" si="735"/>
        <v>-5885015.5300000003</v>
      </c>
      <c r="CS100" s="18">
        <f t="shared" si="735"/>
        <v>-13517002.779999999</v>
      </c>
      <c r="CT100" s="18">
        <f t="shared" si="735"/>
        <v>-12413890.93</v>
      </c>
      <c r="CU100" s="18">
        <f t="shared" si="735"/>
        <v>-7241266.1400000025</v>
      </c>
      <c r="CV100" s="18">
        <f t="shared" ref="CV100:EA100" si="736">+CV56+CV67+CV79+CV87+CV95</f>
        <v>1094014.0100000007</v>
      </c>
      <c r="CW100" s="18">
        <f t="shared" si="736"/>
        <v>-5683747.9699999997</v>
      </c>
      <c r="CX100" s="18">
        <f t="shared" si="736"/>
        <v>-2864702.8800000008</v>
      </c>
      <c r="CY100" s="18">
        <f t="shared" si="736"/>
        <v>-6252065.1500000013</v>
      </c>
      <c r="CZ100" s="18">
        <f t="shared" si="736"/>
        <v>11477038.84</v>
      </c>
      <c r="DA100" s="18">
        <f t="shared" si="736"/>
        <v>15539029.209999997</v>
      </c>
      <c r="DB100" s="18">
        <f t="shared" si="736"/>
        <v>14283846.459999997</v>
      </c>
      <c r="DC100" s="18">
        <f t="shared" si="736"/>
        <v>15182954.140000001</v>
      </c>
      <c r="DD100" s="18">
        <f t="shared" si="736"/>
        <v>12297182.49</v>
      </c>
      <c r="DE100" s="18">
        <f t="shared" si="736"/>
        <v>-3073292.6499999985</v>
      </c>
      <c r="DF100" s="18">
        <f t="shared" si="736"/>
        <v>-1271393.4400000004</v>
      </c>
      <c r="DG100" s="18">
        <f t="shared" si="736"/>
        <v>4787590.38</v>
      </c>
      <c r="DH100" s="18">
        <f t="shared" si="736"/>
        <v>4589451.28</v>
      </c>
      <c r="DI100" s="18">
        <f t="shared" si="736"/>
        <v>1923430.1699999997</v>
      </c>
      <c r="DJ100" s="18">
        <f t="shared" si="736"/>
        <v>4413273.3900000006</v>
      </c>
      <c r="DK100" s="18">
        <f t="shared" si="736"/>
        <v>-688513.98000000056</v>
      </c>
      <c r="DL100" s="18">
        <f t="shared" si="736"/>
        <v>-1183452.040000001</v>
      </c>
      <c r="DM100" s="18">
        <f t="shared" si="736"/>
        <v>4317957.8400000008</v>
      </c>
      <c r="DN100" s="18">
        <f t="shared" si="736"/>
        <v>2336333.9600000009</v>
      </c>
      <c r="DO100" s="18">
        <f t="shared" si="736"/>
        <v>-6914671.8200000003</v>
      </c>
      <c r="DP100" s="18">
        <f t="shared" si="736"/>
        <v>-4171006.6600000006</v>
      </c>
      <c r="DQ100" s="18">
        <f t="shared" si="736"/>
        <v>-10126979.07</v>
      </c>
      <c r="DR100" s="18">
        <f t="shared" si="736"/>
        <v>-1385704.7100000004</v>
      </c>
      <c r="DS100" s="18">
        <f t="shared" si="736"/>
        <v>1546638.3299999998</v>
      </c>
      <c r="DT100" s="18">
        <f t="shared" si="736"/>
        <v>4542230</v>
      </c>
      <c r="DU100" s="18">
        <f t="shared" si="736"/>
        <v>-1728827.9599999995</v>
      </c>
      <c r="DV100" s="18">
        <f t="shared" si="736"/>
        <v>-1112382.1100000001</v>
      </c>
      <c r="DW100" s="18">
        <f t="shared" si="736"/>
        <v>-2761877.1700000009</v>
      </c>
      <c r="DX100" s="18">
        <f t="shared" si="736"/>
        <v>-7516777.9000000041</v>
      </c>
      <c r="DY100" s="18">
        <f t="shared" si="736"/>
        <v>-4638906.92</v>
      </c>
      <c r="DZ100" s="18">
        <f t="shared" si="736"/>
        <v>-6146267.9699999997</v>
      </c>
      <c r="EA100" s="18">
        <f t="shared" si="736"/>
        <v>-6502644.3499999996</v>
      </c>
      <c r="EB100" s="18">
        <f t="shared" ref="EB100:FG100" si="737">+EB56+EB67+EB79+EB87+EB95</f>
        <v>-17560822.289999999</v>
      </c>
      <c r="EC100" s="18">
        <f t="shared" si="737"/>
        <v>-5111235.5300000012</v>
      </c>
      <c r="ED100" s="18">
        <f t="shared" si="737"/>
        <v>2305837.1399999997</v>
      </c>
      <c r="EE100" s="18">
        <f t="shared" si="737"/>
        <v>9344279.5</v>
      </c>
      <c r="EF100" s="18">
        <f t="shared" si="737"/>
        <v>4566293.01</v>
      </c>
      <c r="EG100" s="18">
        <f t="shared" si="737"/>
        <v>6717984.4199999999</v>
      </c>
      <c r="EH100" s="18">
        <f t="shared" si="737"/>
        <v>256780.67999999941</v>
      </c>
      <c r="EI100" s="18">
        <f t="shared" si="737"/>
        <v>-2005580.3299999989</v>
      </c>
      <c r="EJ100" s="18">
        <f t="shared" si="737"/>
        <v>4663161.3499999931</v>
      </c>
      <c r="EK100" s="18">
        <f t="shared" si="737"/>
        <v>2825238.5300000012</v>
      </c>
      <c r="EL100" s="18">
        <f t="shared" si="737"/>
        <v>-1474846.4100000004</v>
      </c>
      <c r="EM100" s="18">
        <f t="shared" si="737"/>
        <v>1225747.2199999997</v>
      </c>
      <c r="EN100" s="18">
        <f t="shared" si="737"/>
        <v>5966989.8800000008</v>
      </c>
      <c r="EO100" s="18">
        <f t="shared" si="737"/>
        <v>2676331.46</v>
      </c>
      <c r="EP100" s="18">
        <f t="shared" si="737"/>
        <v>3223813.07</v>
      </c>
      <c r="EQ100" s="18">
        <f t="shared" si="737"/>
        <v>6459840.5800000001</v>
      </c>
      <c r="ER100" s="18">
        <f t="shared" si="737"/>
        <v>4015927.53</v>
      </c>
      <c r="ES100" s="18">
        <f t="shared" si="737"/>
        <v>6122523.6999999993</v>
      </c>
      <c r="ET100" s="18">
        <f t="shared" si="737"/>
        <v>-279752.75000000041</v>
      </c>
      <c r="EU100" s="18">
        <f t="shared" si="737"/>
        <v>-354412.00000000017</v>
      </c>
      <c r="EV100" s="18">
        <f t="shared" si="737"/>
        <v>1999368.2699999982</v>
      </c>
      <c r="EW100" s="18">
        <f t="shared" si="737"/>
        <v>-2932088.9199999995</v>
      </c>
      <c r="EX100" s="18">
        <f t="shared" si="737"/>
        <v>-2239789.61</v>
      </c>
      <c r="EY100" s="18">
        <f t="shared" si="737"/>
        <v>2841521.42</v>
      </c>
      <c r="EZ100" s="18">
        <f t="shared" si="737"/>
        <v>2477465.2000000007</v>
      </c>
      <c r="FA100" s="18">
        <f t="shared" si="737"/>
        <v>3265964.4699999997</v>
      </c>
      <c r="FB100" s="18">
        <f t="shared" si="737"/>
        <v>3404992.67</v>
      </c>
      <c r="FC100" s="18">
        <f t="shared" si="737"/>
        <v>8726791.6999999993</v>
      </c>
      <c r="FD100" s="18">
        <f t="shared" si="737"/>
        <v>7928686.4500000011</v>
      </c>
      <c r="FE100" s="18">
        <f t="shared" si="737"/>
        <v>5436987.2300000004</v>
      </c>
      <c r="FF100" s="18">
        <f t="shared" si="737"/>
        <v>6487632.71</v>
      </c>
      <c r="FG100" s="18">
        <f t="shared" si="737"/>
        <v>3872919.44</v>
      </c>
      <c r="FH100" s="18">
        <f t="shared" ref="FH100:GO100" si="738">+FH56+FH67+FH79+FH87+FH95</f>
        <v>-6456729.2199999979</v>
      </c>
      <c r="FI100" s="18">
        <f t="shared" si="738"/>
        <v>-8735689.7599999998</v>
      </c>
      <c r="FJ100" s="18">
        <f t="shared" si="738"/>
        <v>-9989260.1199999992</v>
      </c>
      <c r="FK100" s="18">
        <f t="shared" si="738"/>
        <v>-7824007.5800000001</v>
      </c>
      <c r="FL100" s="18">
        <f t="shared" si="738"/>
        <v>-8805072.1399999987</v>
      </c>
      <c r="FM100" s="18">
        <f t="shared" si="738"/>
        <v>-10496487.67</v>
      </c>
      <c r="FN100" s="18">
        <f t="shared" si="738"/>
        <v>-1926415.8199999998</v>
      </c>
      <c r="FO100" s="18">
        <f t="shared" si="738"/>
        <v>3078520.4899999998</v>
      </c>
      <c r="FP100" s="18">
        <f t="shared" si="738"/>
        <v>2612675.33</v>
      </c>
      <c r="FQ100" s="18">
        <f t="shared" si="738"/>
        <v>464252.93999999994</v>
      </c>
      <c r="FR100" s="18">
        <f t="shared" si="738"/>
        <v>3465880.58</v>
      </c>
      <c r="FS100" s="18">
        <f t="shared" si="738"/>
        <v>-2359167.4999999995</v>
      </c>
      <c r="FT100" s="18">
        <f t="shared" si="738"/>
        <v>842909.21000000322</v>
      </c>
      <c r="FU100" s="18">
        <f t="shared" si="738"/>
        <v>-2726322.47</v>
      </c>
      <c r="FV100" s="18">
        <f t="shared" si="738"/>
        <v>-1217371.080000001</v>
      </c>
      <c r="FW100" s="18">
        <f t="shared" si="738"/>
        <v>1479625.66</v>
      </c>
      <c r="FX100" s="18">
        <f t="shared" si="738"/>
        <v>-2151527.12</v>
      </c>
      <c r="FY100" s="18">
        <f t="shared" si="738"/>
        <v>-728274.42000000062</v>
      </c>
      <c r="FZ100" s="18">
        <f t="shared" si="738"/>
        <v>935592.43999999866</v>
      </c>
      <c r="GA100" s="18">
        <f t="shared" si="738"/>
        <v>2709788.87</v>
      </c>
      <c r="GB100" s="18">
        <f t="shared" si="738"/>
        <v>2816456.3299999996</v>
      </c>
      <c r="GC100" s="18">
        <f t="shared" si="738"/>
        <v>3929686.51</v>
      </c>
      <c r="GD100" s="18">
        <f t="shared" si="738"/>
        <v>2968998.1599999992</v>
      </c>
      <c r="GE100" s="18">
        <f t="shared" si="738"/>
        <v>1016940.9200000005</v>
      </c>
      <c r="GF100" s="18">
        <f t="shared" si="738"/>
        <v>2730686.0800000019</v>
      </c>
      <c r="GG100" s="18">
        <f t="shared" si="738"/>
        <v>883602.78000000166</v>
      </c>
      <c r="GH100" s="18">
        <f t="shared" si="738"/>
        <v>-1491642.03</v>
      </c>
      <c r="GI100" s="18">
        <f t="shared" si="738"/>
        <v>-5894611.7700000005</v>
      </c>
      <c r="GJ100" s="18">
        <f t="shared" si="738"/>
        <v>-5988334.1100000003</v>
      </c>
      <c r="GK100" s="18">
        <f t="shared" si="738"/>
        <v>-3634377.16</v>
      </c>
      <c r="GL100" s="18">
        <f t="shared" si="738"/>
        <v>-186169.5300000002</v>
      </c>
      <c r="GM100" s="18">
        <f t="shared" si="738"/>
        <v>3430445.1300000004</v>
      </c>
      <c r="GN100" s="18">
        <f t="shared" si="738"/>
        <v>2249124.810000001</v>
      </c>
      <c r="GO100" s="18">
        <f t="shared" si="738"/>
        <v>1424963.7899999998</v>
      </c>
      <c r="GP100" s="18">
        <f t="shared" ref="GP100:HA100" si="739">+GP56+GP67+GP79+GP87+GP95</f>
        <v>1521696.0799999996</v>
      </c>
      <c r="GQ100" s="18">
        <f t="shared" si="739"/>
        <v>-4220594.7</v>
      </c>
      <c r="GR100" s="18">
        <f t="shared" si="739"/>
        <v>-2721772.1300000013</v>
      </c>
      <c r="GS100" s="18">
        <f t="shared" si="739"/>
        <v>-3324457.1500000004</v>
      </c>
      <c r="GT100" s="18">
        <f t="shared" si="739"/>
        <v>-5584852.3299999991</v>
      </c>
      <c r="GU100" s="18">
        <f t="shared" si="739"/>
        <v>-4887378.129999999</v>
      </c>
      <c r="GV100" s="18">
        <f t="shared" si="739"/>
        <v>-7139722.5599999996</v>
      </c>
      <c r="GW100" s="18">
        <f t="shared" si="739"/>
        <v>-5628005.0700000012</v>
      </c>
      <c r="GX100" s="18">
        <f t="shared" si="739"/>
        <v>470094.83000000066</v>
      </c>
      <c r="GY100" s="18">
        <f t="shared" si="739"/>
        <v>175609.32000000088</v>
      </c>
      <c r="GZ100" s="18">
        <f t="shared" si="739"/>
        <v>862649.2699999999</v>
      </c>
      <c r="HA100" s="18">
        <f t="shared" si="739"/>
        <v>47725.789999999281</v>
      </c>
      <c r="HB100" s="18">
        <f t="shared" ref="HB100:HL100" si="740">+HB56+HB67+HB79+HB87+HB95</f>
        <v>1773300.0100000002</v>
      </c>
      <c r="HC100" s="18">
        <f t="shared" si="740"/>
        <v>-442206.85000000021</v>
      </c>
      <c r="HD100" s="18">
        <f t="shared" si="740"/>
        <v>25700543.559999991</v>
      </c>
      <c r="HE100" s="18">
        <f t="shared" si="740"/>
        <v>20625193.140000001</v>
      </c>
      <c r="HF100" s="18">
        <f t="shared" si="740"/>
        <v>10683837</v>
      </c>
      <c r="HG100" s="18">
        <f t="shared" si="740"/>
        <v>56049839.899999991</v>
      </c>
      <c r="HH100" s="18">
        <f t="shared" si="740"/>
        <v>60437655.930000007</v>
      </c>
      <c r="HI100" s="18">
        <f t="shared" si="740"/>
        <v>-1496229.2500000009</v>
      </c>
      <c r="HJ100" s="18">
        <f t="shared" si="740"/>
        <v>3724723.5599999996</v>
      </c>
      <c r="HK100" s="18">
        <f t="shared" si="740"/>
        <v>5595642.79</v>
      </c>
      <c r="HL100" s="18">
        <f t="shared" si="740"/>
        <v>4093362.3499999996</v>
      </c>
      <c r="HM100" s="18">
        <f>+HM56+HM67+HM79+HM87+HM95</f>
        <v>4454914.03</v>
      </c>
      <c r="HN100" s="459"/>
      <c r="HO100" s="19"/>
      <c r="HP100" s="19"/>
      <c r="HQ100" s="19"/>
      <c r="HR100" s="19"/>
      <c r="HS100" s="19"/>
      <c r="HT100" s="19"/>
      <c r="HU100" s="19"/>
      <c r="HV100" s="19"/>
      <c r="HW100" s="19"/>
      <c r="HX100" s="19"/>
      <c r="HY100" s="19"/>
      <c r="HZ100" s="19"/>
      <c r="IA100" s="460"/>
    </row>
    <row r="101" spans="1:235" ht="12" thickBot="1" x14ac:dyDescent="0.25">
      <c r="B101" s="1" t="s">
        <v>177</v>
      </c>
      <c r="D101" s="70">
        <f t="shared" ref="D101:AI101" si="741">+D57+D68+D80+D88+D96</f>
        <v>126713238.77000001</v>
      </c>
      <c r="E101" s="70">
        <f t="shared" si="741"/>
        <v>119395395.34999999</v>
      </c>
      <c r="F101" s="70">
        <f t="shared" si="741"/>
        <v>113255159.94600001</v>
      </c>
      <c r="G101" s="70">
        <f t="shared" si="741"/>
        <v>93538254.093808442</v>
      </c>
      <c r="H101" s="70">
        <f t="shared" si="741"/>
        <v>68483107.603920758</v>
      </c>
      <c r="I101" s="70">
        <f t="shared" si="741"/>
        <v>37227989.719378047</v>
      </c>
      <c r="J101" s="70">
        <f t="shared" si="741"/>
        <v>5253019.4915753147</v>
      </c>
      <c r="K101" s="70">
        <f t="shared" si="741"/>
        <v>-24812256.723278839</v>
      </c>
      <c r="L101" s="70">
        <f t="shared" si="741"/>
        <v>-56318068.534761466</v>
      </c>
      <c r="M101" s="70">
        <f t="shared" si="741"/>
        <v>-76098360.658087611</v>
      </c>
      <c r="N101" s="70">
        <f t="shared" si="741"/>
        <v>-91392881.242978066</v>
      </c>
      <c r="O101" s="70">
        <f t="shared" si="741"/>
        <v>-91384731.446911022</v>
      </c>
      <c r="P101" s="70">
        <f t="shared" si="741"/>
        <v>-92524118.287044451</v>
      </c>
      <c r="Q101" s="70">
        <f t="shared" si="741"/>
        <v>-96073820.341619015</v>
      </c>
      <c r="R101" s="70">
        <f t="shared" si="741"/>
        <v>-98584219.515704766</v>
      </c>
      <c r="S101" s="70">
        <f t="shared" si="741"/>
        <v>-101690940.9758403</v>
      </c>
      <c r="T101" s="70">
        <f t="shared" si="741"/>
        <v>-92969596.269627005</v>
      </c>
      <c r="U101" s="70">
        <f t="shared" si="741"/>
        <v>-83810712.115857214</v>
      </c>
      <c r="V101" s="70">
        <f t="shared" si="741"/>
        <v>-74412262.290881559</v>
      </c>
      <c r="W101" s="70">
        <f t="shared" si="741"/>
        <v>-64613403.121372566</v>
      </c>
      <c r="X101" s="70">
        <f t="shared" si="741"/>
        <v>-32975878.830777097</v>
      </c>
      <c r="Y101" s="70">
        <f t="shared" si="741"/>
        <v>-25213087.247932993</v>
      </c>
      <c r="Z101" s="70">
        <f t="shared" si="741"/>
        <v>-20432988.913406141</v>
      </c>
      <c r="AA101" s="70">
        <f t="shared" si="741"/>
        <v>-14310454.638407277</v>
      </c>
      <c r="AB101" s="70">
        <f t="shared" si="741"/>
        <v>-10442727.523276662</v>
      </c>
      <c r="AC101" s="70">
        <f t="shared" si="741"/>
        <v>-12220219.093276659</v>
      </c>
      <c r="AD101" s="70">
        <f t="shared" si="741"/>
        <v>-6776625.1832766598</v>
      </c>
      <c r="AE101" s="70">
        <f t="shared" si="741"/>
        <v>-7220409.5414312817</v>
      </c>
      <c r="AF101" s="70">
        <f t="shared" si="741"/>
        <v>-9827893.1532766614</v>
      </c>
      <c r="AG101" s="70">
        <f t="shared" si="741"/>
        <v>-11984404.733276661</v>
      </c>
      <c r="AH101" s="70">
        <f t="shared" si="741"/>
        <v>-8769437.8332766611</v>
      </c>
      <c r="AI101" s="70">
        <f t="shared" si="741"/>
        <v>-4074766.3432766628</v>
      </c>
      <c r="AJ101" s="70">
        <f t="shared" ref="AJ101:BO101" si="742">+AJ57+AJ68+AJ80+AJ88+AJ96</f>
        <v>-900927.15327666292</v>
      </c>
      <c r="AK101" s="70">
        <f t="shared" si="742"/>
        <v>1366169.3367233365</v>
      </c>
      <c r="AL101" s="70">
        <f t="shared" si="742"/>
        <v>5626929.3567233356</v>
      </c>
      <c r="AM101" s="70">
        <f t="shared" si="742"/>
        <v>9746946.1567233372</v>
      </c>
      <c r="AN101" s="70">
        <f t="shared" si="742"/>
        <v>11580510.006723337</v>
      </c>
      <c r="AO101" s="70">
        <f t="shared" si="742"/>
        <v>15048460.526723338</v>
      </c>
      <c r="AP101" s="70">
        <f t="shared" si="742"/>
        <v>18172328.826723333</v>
      </c>
      <c r="AQ101" s="70">
        <f t="shared" si="742"/>
        <v>12910597.284788672</v>
      </c>
      <c r="AR101" s="70">
        <f t="shared" si="742"/>
        <v>18860049.311843354</v>
      </c>
      <c r="AS101" s="70">
        <f t="shared" si="742"/>
        <v>19088469.681843355</v>
      </c>
      <c r="AT101" s="70">
        <f t="shared" si="742"/>
        <v>14604850.211843353</v>
      </c>
      <c r="AU101" s="70">
        <f t="shared" si="742"/>
        <v>19329421.971843354</v>
      </c>
      <c r="AV101" s="70">
        <f t="shared" si="742"/>
        <v>22330868.651843354</v>
      </c>
      <c r="AW101" s="70">
        <f t="shared" si="742"/>
        <v>26326428.951843351</v>
      </c>
      <c r="AX101" s="70">
        <f t="shared" si="742"/>
        <v>32753291.281843353</v>
      </c>
      <c r="AY101" s="70">
        <f t="shared" si="742"/>
        <v>32562605.471843351</v>
      </c>
      <c r="AZ101" s="70">
        <f t="shared" si="742"/>
        <v>36836725.49184335</v>
      </c>
      <c r="BA101" s="70">
        <f t="shared" si="742"/>
        <v>30388228.341843352</v>
      </c>
      <c r="BB101" s="70">
        <f t="shared" si="742"/>
        <v>37507566.561843351</v>
      </c>
      <c r="BC101" s="70">
        <f t="shared" si="742"/>
        <v>44993065.611843355</v>
      </c>
      <c r="BD101" s="70">
        <f t="shared" si="742"/>
        <v>57043407.291843355</v>
      </c>
      <c r="BE101" s="70">
        <f t="shared" si="742"/>
        <v>67334810.821843371</v>
      </c>
      <c r="BF101" s="70">
        <f t="shared" si="742"/>
        <v>75886512.771843359</v>
      </c>
      <c r="BG101" s="70">
        <f t="shared" si="742"/>
        <v>75311383.04184337</v>
      </c>
      <c r="BH101" s="70">
        <f t="shared" si="742"/>
        <v>72413535.071843356</v>
      </c>
      <c r="BI101" s="70">
        <f t="shared" si="742"/>
        <v>65078335.201843351</v>
      </c>
      <c r="BJ101" s="70">
        <f t="shared" si="742"/>
        <v>70304574.831843361</v>
      </c>
      <c r="BK101" s="70">
        <f t="shared" si="742"/>
        <v>72972957.55184336</v>
      </c>
      <c r="BL101" s="70">
        <f t="shared" si="742"/>
        <v>77539851.031843364</v>
      </c>
      <c r="BM101" s="70">
        <f t="shared" si="742"/>
        <v>81081382.861843348</v>
      </c>
      <c r="BN101" s="70">
        <f t="shared" si="742"/>
        <v>83652373.721843362</v>
      </c>
      <c r="BO101" s="70">
        <f t="shared" si="742"/>
        <v>65707477.891843379</v>
      </c>
      <c r="BP101" s="70">
        <f t="shared" ref="BP101:CU101" si="743">+BP57+BP68+BP80+BP88+BP96</f>
        <v>54559384.411843374</v>
      </c>
      <c r="BQ101" s="70">
        <f t="shared" si="743"/>
        <v>39821608.341843367</v>
      </c>
      <c r="BR101" s="70">
        <f t="shared" si="743"/>
        <v>15812969.899778809</v>
      </c>
      <c r="BS101" s="70">
        <f t="shared" si="743"/>
        <v>5815935.0097787995</v>
      </c>
      <c r="BT101" s="70">
        <f t="shared" si="743"/>
        <v>-3844153.9102211995</v>
      </c>
      <c r="BU101" s="70">
        <f t="shared" si="743"/>
        <v>-22020482.800221194</v>
      </c>
      <c r="BV101" s="70">
        <f t="shared" si="743"/>
        <v>-32789166.830221191</v>
      </c>
      <c r="BW101" s="70">
        <f t="shared" si="743"/>
        <v>-41603576.48022119</v>
      </c>
      <c r="BX101" s="70">
        <f t="shared" si="743"/>
        <v>-45484199.900221199</v>
      </c>
      <c r="BY101" s="70">
        <f t="shared" si="743"/>
        <v>-48917401.430221193</v>
      </c>
      <c r="BZ101" s="70">
        <f t="shared" si="743"/>
        <v>-61157957.420221195</v>
      </c>
      <c r="CA101" s="70">
        <f t="shared" si="743"/>
        <v>-76088935.840221196</v>
      </c>
      <c r="CB101" s="70">
        <f t="shared" si="743"/>
        <v>-79120023.280221194</v>
      </c>
      <c r="CC101" s="70">
        <f t="shared" si="743"/>
        <v>-77863717.590221211</v>
      </c>
      <c r="CD101" s="70">
        <f t="shared" si="743"/>
        <v>-78824901.600221202</v>
      </c>
      <c r="CE101" s="70">
        <f t="shared" si="743"/>
        <v>-75667446.970221207</v>
      </c>
      <c r="CF101" s="70">
        <f t="shared" si="743"/>
        <v>-68427831.290221199</v>
      </c>
      <c r="CG101" s="70">
        <f t="shared" si="743"/>
        <v>-53163381.310221203</v>
      </c>
      <c r="CH101" s="70">
        <f t="shared" si="743"/>
        <v>-39300056.870221205</v>
      </c>
      <c r="CI101" s="70">
        <f t="shared" si="743"/>
        <v>-26763671.92022121</v>
      </c>
      <c r="CJ101" s="70">
        <f t="shared" si="743"/>
        <v>-16682521.220221212</v>
      </c>
      <c r="CK101" s="71">
        <f t="shared" si="743"/>
        <v>-18838551.060221218</v>
      </c>
      <c r="CL101" s="71">
        <f t="shared" si="743"/>
        <v>-16190627.370221211</v>
      </c>
      <c r="CM101" s="71">
        <f t="shared" si="743"/>
        <v>-26720091.230221208</v>
      </c>
      <c r="CN101" s="71">
        <f t="shared" si="743"/>
        <v>-16854324.562020872</v>
      </c>
      <c r="CO101" s="71">
        <f t="shared" si="743"/>
        <v>-8891908.5320208762</v>
      </c>
      <c r="CP101" s="71">
        <f t="shared" si="743"/>
        <v>-10603230.562020876</v>
      </c>
      <c r="CQ101" s="71">
        <f t="shared" si="743"/>
        <v>-23839656.292020872</v>
      </c>
      <c r="CR101" s="71">
        <f t="shared" si="743"/>
        <v>-29724671.822020873</v>
      </c>
      <c r="CS101" s="71">
        <f t="shared" si="743"/>
        <v>-43241674.602020882</v>
      </c>
      <c r="CT101" s="71">
        <f t="shared" si="743"/>
        <v>-55655565.532020882</v>
      </c>
      <c r="CU101" s="71">
        <f t="shared" si="743"/>
        <v>-62896831.672020875</v>
      </c>
      <c r="CV101" s="71">
        <f t="shared" ref="CV101:EA101" si="744">+CV57+CV68+CV80+CV88+CV96</f>
        <v>-61802817.66202087</v>
      </c>
      <c r="CW101" s="71">
        <f t="shared" si="744"/>
        <v>-67486565.632020876</v>
      </c>
      <c r="CX101" s="71">
        <f t="shared" si="744"/>
        <v>-70351268.512020886</v>
      </c>
      <c r="CY101" s="71">
        <f t="shared" si="744"/>
        <v>-76603333.662020877</v>
      </c>
      <c r="CZ101" s="71">
        <f t="shared" si="744"/>
        <v>-65126294.822020888</v>
      </c>
      <c r="DA101" s="71">
        <f t="shared" si="744"/>
        <v>-49587265.612020895</v>
      </c>
      <c r="DB101" s="71">
        <f t="shared" si="744"/>
        <v>-35303419.152020879</v>
      </c>
      <c r="DC101" s="71">
        <f t="shared" si="744"/>
        <v>-20120465.012020878</v>
      </c>
      <c r="DD101" s="71">
        <f t="shared" si="744"/>
        <v>-7823282.5220208792</v>
      </c>
      <c r="DE101" s="71">
        <f t="shared" si="744"/>
        <v>-10896575.172020873</v>
      </c>
      <c r="DF101" s="71">
        <f t="shared" si="744"/>
        <v>-12167968.612020874</v>
      </c>
      <c r="DG101" s="71">
        <f t="shared" si="744"/>
        <v>-7380378.2320208745</v>
      </c>
      <c r="DH101" s="71">
        <f t="shared" si="744"/>
        <v>-2790926.9520208747</v>
      </c>
      <c r="DI101" s="71">
        <f t="shared" si="744"/>
        <v>-867496.78202087665</v>
      </c>
      <c r="DJ101" s="71">
        <f t="shared" si="744"/>
        <v>3545776.6079791239</v>
      </c>
      <c r="DK101" s="71">
        <f t="shared" si="744"/>
        <v>2857262.6279791235</v>
      </c>
      <c r="DL101" s="72">
        <f t="shared" si="744"/>
        <v>1673810.5879791209</v>
      </c>
      <c r="DM101" s="72">
        <f t="shared" si="744"/>
        <v>5991768.427979121</v>
      </c>
      <c r="DN101" s="72">
        <f t="shared" si="744"/>
        <v>8328102.3879791247</v>
      </c>
      <c r="DO101" s="72">
        <f t="shared" si="744"/>
        <v>1413430.5679791237</v>
      </c>
      <c r="DP101" s="72">
        <f t="shared" si="744"/>
        <v>-2757576.0920208758</v>
      </c>
      <c r="DQ101" s="72">
        <f t="shared" si="744"/>
        <v>-12884555.162020877</v>
      </c>
      <c r="DR101" s="72">
        <f t="shared" si="744"/>
        <v>-14270259.872020876</v>
      </c>
      <c r="DS101" s="72">
        <f t="shared" si="744"/>
        <v>-12723621.542020876</v>
      </c>
      <c r="DT101" s="72">
        <f t="shared" si="744"/>
        <v>-8181391.5420208741</v>
      </c>
      <c r="DU101" s="72">
        <f t="shared" si="744"/>
        <v>-9910219.502020875</v>
      </c>
      <c r="DV101" s="72">
        <f t="shared" si="744"/>
        <v>-11022601.612020874</v>
      </c>
      <c r="DW101" s="72">
        <f t="shared" si="744"/>
        <v>-13784478.782020872</v>
      </c>
      <c r="DX101" s="72">
        <f t="shared" si="744"/>
        <v>-21301256.682020877</v>
      </c>
      <c r="DY101" s="72">
        <f t="shared" si="744"/>
        <v>-25940163.602020875</v>
      </c>
      <c r="DZ101" s="72">
        <f t="shared" si="744"/>
        <v>-32086431.572020881</v>
      </c>
      <c r="EA101" s="72">
        <f t="shared" si="744"/>
        <v>-38589075.922020867</v>
      </c>
      <c r="EB101" s="72">
        <f t="shared" ref="EB101:FG101" si="745">+EB57+EB68+EB80+EB88+EB96</f>
        <v>-56149898.212020881</v>
      </c>
      <c r="EC101" s="72">
        <f t="shared" si="745"/>
        <v>-61261133.742020875</v>
      </c>
      <c r="ED101" s="72">
        <f t="shared" si="745"/>
        <v>-58955296.602020882</v>
      </c>
      <c r="EE101" s="72">
        <f t="shared" si="745"/>
        <v>-49611017.10202089</v>
      </c>
      <c r="EF101" s="72">
        <f t="shared" si="745"/>
        <v>-45044724.092020877</v>
      </c>
      <c r="EG101" s="72">
        <f t="shared" si="745"/>
        <v>-38326739.67202089</v>
      </c>
      <c r="EH101" s="72">
        <f t="shared" si="745"/>
        <v>-38069958.992020883</v>
      </c>
      <c r="EI101" s="72">
        <f t="shared" si="745"/>
        <v>-40075539.322020881</v>
      </c>
      <c r="EJ101" s="72">
        <f t="shared" si="745"/>
        <v>-35412377.972020894</v>
      </c>
      <c r="EK101" s="72">
        <f t="shared" si="745"/>
        <v>-32587139.442020889</v>
      </c>
      <c r="EL101" s="72">
        <f t="shared" si="745"/>
        <v>-34061985.852020882</v>
      </c>
      <c r="EM101" s="72">
        <f t="shared" si="745"/>
        <v>-32836238.63202088</v>
      </c>
      <c r="EN101" s="72">
        <f t="shared" si="745"/>
        <v>-26869248.752020884</v>
      </c>
      <c r="EO101" s="72">
        <f t="shared" si="745"/>
        <v>-24192917.292020883</v>
      </c>
      <c r="EP101" s="72">
        <f t="shared" si="745"/>
        <v>-20969104.222020883</v>
      </c>
      <c r="EQ101" s="72">
        <f t="shared" si="745"/>
        <v>-14509263.642020879</v>
      </c>
      <c r="ER101" s="72">
        <f t="shared" si="745"/>
        <v>-10493336.112020886</v>
      </c>
      <c r="ES101" s="72">
        <f t="shared" si="745"/>
        <v>-4370812.4120208845</v>
      </c>
      <c r="ET101" s="72">
        <f t="shared" si="745"/>
        <v>-4650565.1620208845</v>
      </c>
      <c r="EU101" s="72">
        <f t="shared" si="745"/>
        <v>-5004977.1620208835</v>
      </c>
      <c r="EV101" s="72">
        <f t="shared" si="745"/>
        <v>-3005608.8920208849</v>
      </c>
      <c r="EW101" s="72">
        <f t="shared" si="745"/>
        <v>-5937697.812020883</v>
      </c>
      <c r="EX101" s="72">
        <f t="shared" si="745"/>
        <v>-8177487.4220208833</v>
      </c>
      <c r="EY101" s="72">
        <f t="shared" si="745"/>
        <v>-5335966.0020208843</v>
      </c>
      <c r="EZ101" s="72">
        <f t="shared" si="745"/>
        <v>-2858500.8020208832</v>
      </c>
      <c r="FA101" s="72">
        <f t="shared" si="745"/>
        <v>407463.66797912074</v>
      </c>
      <c r="FB101" s="72">
        <f t="shared" si="745"/>
        <v>3812456.3379791197</v>
      </c>
      <c r="FC101" s="72">
        <f t="shared" si="745"/>
        <v>12539248.037979124</v>
      </c>
      <c r="FD101" s="72">
        <f t="shared" si="745"/>
        <v>20467934.487979122</v>
      </c>
      <c r="FE101" s="72">
        <f t="shared" si="745"/>
        <v>25904921.717979126</v>
      </c>
      <c r="FF101" s="72">
        <f t="shared" si="745"/>
        <v>32392554.427979123</v>
      </c>
      <c r="FG101" s="72">
        <f t="shared" si="745"/>
        <v>36265473.867979124</v>
      </c>
      <c r="FH101" s="72">
        <f t="shared" ref="FH101:GO101" si="746">+FH57+FH68+FH80+FH88+FH96</f>
        <v>29808744.647979122</v>
      </c>
      <c r="FI101" s="72">
        <f t="shared" si="746"/>
        <v>21073054.887979124</v>
      </c>
      <c r="FJ101" s="72">
        <f t="shared" si="746"/>
        <v>11083794.767979123</v>
      </c>
      <c r="FK101" s="72">
        <f t="shared" si="746"/>
        <v>3259787.1879791198</v>
      </c>
      <c r="FL101" s="72">
        <f t="shared" si="746"/>
        <v>-5545284.9520208798</v>
      </c>
      <c r="FM101" s="72">
        <f t="shared" si="746"/>
        <v>-16041772.62202088</v>
      </c>
      <c r="FN101" s="72">
        <f t="shared" si="746"/>
        <v>-17968188.442020878</v>
      </c>
      <c r="FO101" s="72">
        <f t="shared" si="746"/>
        <v>-14889667.952020876</v>
      </c>
      <c r="FP101" s="72">
        <f t="shared" si="746"/>
        <v>-12276992.622020878</v>
      </c>
      <c r="FQ101" s="72">
        <f t="shared" si="746"/>
        <v>-11812739.682020873</v>
      </c>
      <c r="FR101" s="72">
        <f t="shared" si="746"/>
        <v>-8346859.1020208756</v>
      </c>
      <c r="FS101" s="72">
        <f t="shared" si="746"/>
        <v>-10706026.602020871</v>
      </c>
      <c r="FT101" s="72">
        <f t="shared" si="746"/>
        <v>-9863117.3920208719</v>
      </c>
      <c r="FU101" s="72">
        <f t="shared" si="746"/>
        <v>-12589439.862020873</v>
      </c>
      <c r="FV101" s="72">
        <f t="shared" si="746"/>
        <v>-13806810.942020874</v>
      </c>
      <c r="FW101" s="72">
        <f t="shared" si="746"/>
        <v>-12327185.282020876</v>
      </c>
      <c r="FX101" s="72">
        <f t="shared" si="746"/>
        <v>-14478712.402020875</v>
      </c>
      <c r="FY101" s="72">
        <f t="shared" si="746"/>
        <v>-15206986.822020879</v>
      </c>
      <c r="FZ101" s="72">
        <f t="shared" si="746"/>
        <v>-14271394.382020876</v>
      </c>
      <c r="GA101" s="72">
        <f t="shared" si="746"/>
        <v>-11561605.512020877</v>
      </c>
      <c r="GB101" s="72">
        <f t="shared" si="746"/>
        <v>-8745149.1820208784</v>
      </c>
      <c r="GC101" s="72">
        <f t="shared" si="746"/>
        <v>-4815462.6720208758</v>
      </c>
      <c r="GD101" s="72">
        <f t="shared" si="746"/>
        <v>-1846464.5120208773</v>
      </c>
      <c r="GE101" s="72">
        <f t="shared" si="746"/>
        <v>-829523.59202087729</v>
      </c>
      <c r="GF101" s="72">
        <f t="shared" si="746"/>
        <v>1901162.4879791213</v>
      </c>
      <c r="GG101" s="72">
        <f t="shared" si="746"/>
        <v>2784765.2679791246</v>
      </c>
      <c r="GH101" s="72">
        <f t="shared" si="746"/>
        <v>1293123.2379791257</v>
      </c>
      <c r="GI101" s="72">
        <f t="shared" si="746"/>
        <v>-4601488.532020878</v>
      </c>
      <c r="GJ101" s="72">
        <f t="shared" si="746"/>
        <v>-10589822.642020877</v>
      </c>
      <c r="GK101" s="72">
        <f t="shared" si="746"/>
        <v>-14224199.802020878</v>
      </c>
      <c r="GL101" s="72">
        <f t="shared" si="746"/>
        <v>-14410369.332020877</v>
      </c>
      <c r="GM101" s="72">
        <f t="shared" si="746"/>
        <v>-10979924.202020878</v>
      </c>
      <c r="GN101" s="72">
        <f t="shared" si="746"/>
        <v>-8730799.3920208775</v>
      </c>
      <c r="GO101" s="72">
        <f t="shared" si="746"/>
        <v>-7305835.6020208765</v>
      </c>
      <c r="GP101" s="72">
        <f t="shared" ref="GP101:HA101" si="747">+GP57+GP68+GP80+GP88+GP96</f>
        <v>-5784139.5220208783</v>
      </c>
      <c r="GQ101" s="72">
        <f t="shared" si="747"/>
        <v>-10004734.222020881</v>
      </c>
      <c r="GR101" s="72">
        <f t="shared" si="747"/>
        <v>-12726506.35202088</v>
      </c>
      <c r="GS101" s="72">
        <f t="shared" si="747"/>
        <v>-16050963.502020879</v>
      </c>
      <c r="GT101" s="72">
        <f t="shared" si="747"/>
        <v>-21635815.832020879</v>
      </c>
      <c r="GU101" s="72">
        <f t="shared" si="747"/>
        <v>-26523193.962020878</v>
      </c>
      <c r="GV101" s="72">
        <f t="shared" si="747"/>
        <v>-33662916.522020884</v>
      </c>
      <c r="GW101" s="72">
        <f t="shared" si="747"/>
        <v>-39290921.592020877</v>
      </c>
      <c r="GX101" s="72">
        <f t="shared" si="747"/>
        <v>-38820826.762020878</v>
      </c>
      <c r="GY101" s="72">
        <f t="shared" si="747"/>
        <v>-38645217.442020878</v>
      </c>
      <c r="GZ101" s="72">
        <f t="shared" si="747"/>
        <v>-37782568.172020882</v>
      </c>
      <c r="HA101" s="72">
        <f t="shared" si="747"/>
        <v>-37734842.382020883</v>
      </c>
      <c r="HB101" s="72">
        <f t="shared" ref="HB101:HM101" si="748">+HB57+HB68+HB80+HB88+HB96</f>
        <v>-35961542.372020885</v>
      </c>
      <c r="HC101" s="72">
        <f t="shared" si="748"/>
        <v>-36403749.222020879</v>
      </c>
      <c r="HD101" s="72">
        <f t="shared" si="748"/>
        <v>-10703205.662020886</v>
      </c>
      <c r="HE101" s="72">
        <f t="shared" si="748"/>
        <v>9921987.477979118</v>
      </c>
      <c r="HF101" s="72">
        <f t="shared" si="748"/>
        <v>20605824.477979109</v>
      </c>
      <c r="HG101" s="72">
        <f t="shared" si="748"/>
        <v>76655664.3779791</v>
      </c>
      <c r="HH101" s="72">
        <f t="shared" si="748"/>
        <v>137093320.30797911</v>
      </c>
      <c r="HI101" s="72">
        <f t="shared" si="748"/>
        <v>135597091.05797911</v>
      </c>
      <c r="HJ101" s="72">
        <f t="shared" si="748"/>
        <v>139321814.61797908</v>
      </c>
      <c r="HK101" s="72">
        <f t="shared" si="748"/>
        <v>144917457.4079791</v>
      </c>
      <c r="HL101" s="72">
        <f t="shared" si="748"/>
        <v>149010819.75797912</v>
      </c>
      <c r="HM101" s="72">
        <f t="shared" si="748"/>
        <v>153465733.78797907</v>
      </c>
      <c r="HN101" s="474"/>
      <c r="HO101" s="73"/>
      <c r="HP101" s="73"/>
      <c r="HQ101" s="73"/>
      <c r="HR101" s="73"/>
      <c r="HS101" s="73"/>
      <c r="HT101" s="73"/>
      <c r="HU101" s="73"/>
      <c r="HV101" s="73"/>
      <c r="HW101" s="73"/>
      <c r="HX101" s="73"/>
      <c r="HY101" s="73"/>
      <c r="HZ101" s="73"/>
      <c r="IA101" s="475"/>
    </row>
    <row r="102" spans="1:235" ht="18" customHeight="1" thickTop="1" x14ac:dyDescent="0.2">
      <c r="A102" s="1" t="s">
        <v>203</v>
      </c>
      <c r="D102" s="15">
        <f t="shared" ref="D102:AA102" si="749">+D57</f>
        <v>59812470.350000001</v>
      </c>
      <c r="E102" s="15">
        <f t="shared" si="749"/>
        <v>120745657.28</v>
      </c>
      <c r="F102" s="15">
        <f t="shared" si="749"/>
        <v>116400172.34</v>
      </c>
      <c r="G102" s="15">
        <f t="shared" si="749"/>
        <v>105985135.08006337</v>
      </c>
      <c r="H102" s="15">
        <f t="shared" si="749"/>
        <v>92410074.882628947</v>
      </c>
      <c r="I102" s="15">
        <f t="shared" si="749"/>
        <v>73649281.133495629</v>
      </c>
      <c r="J102" s="15">
        <f t="shared" si="749"/>
        <v>54385898.571054831</v>
      </c>
      <c r="K102" s="15">
        <f t="shared" si="749"/>
        <v>37849031.228008136</v>
      </c>
      <c r="L102" s="15">
        <f t="shared" si="749"/>
        <v>19641296.89888484</v>
      </c>
      <c r="M102" s="15">
        <f t="shared" si="749"/>
        <v>7841036.4775772225</v>
      </c>
      <c r="N102" s="15">
        <f t="shared" si="749"/>
        <v>-1010074.6028453317</v>
      </c>
      <c r="O102" s="15">
        <f t="shared" si="749"/>
        <v>-869527.96</v>
      </c>
      <c r="P102" s="15">
        <f t="shared" si="749"/>
        <v>-903317.99</v>
      </c>
      <c r="Q102" s="15">
        <f t="shared" si="749"/>
        <v>-937108.02</v>
      </c>
      <c r="R102" s="15">
        <f t="shared" si="749"/>
        <v>-404021.02</v>
      </c>
      <c r="S102" s="15">
        <f t="shared" si="749"/>
        <v>-167814.39000000004</v>
      </c>
      <c r="T102" s="15">
        <f t="shared" si="749"/>
        <v>7284028.3326132959</v>
      </c>
      <c r="U102" s="15">
        <f t="shared" si="749"/>
        <v>16456818.117644336</v>
      </c>
      <c r="V102" s="15">
        <f t="shared" si="749"/>
        <v>-83020072.083796158</v>
      </c>
      <c r="W102" s="15">
        <f t="shared" si="749"/>
        <v>-74655652.509488285</v>
      </c>
      <c r="X102" s="15">
        <f t="shared" si="749"/>
        <v>-67370116.098532259</v>
      </c>
      <c r="Y102" s="15">
        <f t="shared" si="749"/>
        <v>-23540349.660309456</v>
      </c>
      <c r="Z102" s="15">
        <f t="shared" si="749"/>
        <v>-21389993.739909839</v>
      </c>
      <c r="AA102" s="15">
        <f t="shared" si="749"/>
        <v>-20155529.386130616</v>
      </c>
      <c r="AB102" s="15">
        <f>+AB57</f>
        <v>-19157897.949999999</v>
      </c>
      <c r="AC102" s="15">
        <f>+AC57</f>
        <v>-17677541.829999998</v>
      </c>
      <c r="AD102" s="15">
        <f>+AD57</f>
        <v>-16440523.599999998</v>
      </c>
      <c r="AE102" s="15">
        <f t="shared" ref="AE102:AP102" si="750">+AE57</f>
        <v>-9467391.0081546195</v>
      </c>
      <c r="AF102" s="15">
        <f t="shared" si="750"/>
        <v>-8097534.0999999996</v>
      </c>
      <c r="AG102" s="15">
        <f t="shared" si="750"/>
        <v>-6589680.9100000001</v>
      </c>
      <c r="AH102" s="15">
        <f t="shared" si="750"/>
        <v>-5015530.6099999994</v>
      </c>
      <c r="AI102" s="15">
        <f t="shared" si="750"/>
        <v>-3737067.5300000003</v>
      </c>
      <c r="AJ102" s="15">
        <f t="shared" si="750"/>
        <v>-2649582.36</v>
      </c>
      <c r="AK102" s="15">
        <f t="shared" si="750"/>
        <v>-1998438.8199999998</v>
      </c>
      <c r="AL102" s="15">
        <f t="shared" si="750"/>
        <v>-1478820.69</v>
      </c>
      <c r="AM102" s="15">
        <f t="shared" si="750"/>
        <v>-1094126.3299999998</v>
      </c>
      <c r="AN102" s="15">
        <f t="shared" si="750"/>
        <v>-775943.88000000012</v>
      </c>
      <c r="AO102" s="15">
        <f t="shared" si="750"/>
        <v>-417583.8</v>
      </c>
      <c r="AP102" s="15">
        <f t="shared" si="750"/>
        <v>24831.340000000026</v>
      </c>
      <c r="AQ102" s="15">
        <f>+AQ57</f>
        <v>8843522.0329453163</v>
      </c>
      <c r="AR102" s="15">
        <f>+AR57</f>
        <v>7798610.8599999994</v>
      </c>
      <c r="AS102" s="15">
        <f>+AS57</f>
        <v>6502736.5099999998</v>
      </c>
      <c r="AT102" s="15">
        <f t="shared" ref="AT102:DE102" si="751">+AT57</f>
        <v>5072724.59</v>
      </c>
      <c r="AU102" s="15">
        <f t="shared" si="751"/>
        <v>3940228.01</v>
      </c>
      <c r="AV102" s="15">
        <f>+AV57</f>
        <v>3103055.42</v>
      </c>
      <c r="AW102" s="15">
        <f t="shared" si="751"/>
        <v>2348258.41</v>
      </c>
      <c r="AX102" s="15">
        <f t="shared" si="751"/>
        <v>1932732.7900000003</v>
      </c>
      <c r="AY102" s="15">
        <f t="shared" si="751"/>
        <v>1572373.78</v>
      </c>
      <c r="AZ102" s="15">
        <f t="shared" si="751"/>
        <v>1290114.3700000001</v>
      </c>
      <c r="BA102" s="15">
        <f t="shared" si="751"/>
        <v>990401.12000000011</v>
      </c>
      <c r="BB102" s="15">
        <f t="shared" si="751"/>
        <v>615834.31000000006</v>
      </c>
      <c r="BC102" s="15">
        <f t="shared" si="751"/>
        <v>30581310.789999999</v>
      </c>
      <c r="BD102" s="16">
        <f t="shared" si="751"/>
        <v>26559645.299999997</v>
      </c>
      <c r="BE102" s="16">
        <f t="shared" si="751"/>
        <v>21781178.890000001</v>
      </c>
      <c r="BF102" s="16">
        <f t="shared" si="751"/>
        <v>17469056</v>
      </c>
      <c r="BG102" s="16">
        <f t="shared" si="751"/>
        <v>13039483.300000001</v>
      </c>
      <c r="BH102" s="16">
        <f t="shared" si="751"/>
        <v>9224436.5100000016</v>
      </c>
      <c r="BI102" s="16">
        <f t="shared" si="751"/>
        <v>6581711.9000000004</v>
      </c>
      <c r="BJ102" s="16">
        <f t="shared" si="751"/>
        <v>4861599.01</v>
      </c>
      <c r="BK102" s="16">
        <f t="shared" si="751"/>
        <v>3724037.84</v>
      </c>
      <c r="BL102" s="16">
        <f t="shared" si="751"/>
        <v>2782475.2199999997</v>
      </c>
      <c r="BM102" s="16">
        <f t="shared" si="751"/>
        <v>1795259.86</v>
      </c>
      <c r="BN102" s="16">
        <f t="shared" si="751"/>
        <v>577870.62000000011</v>
      </c>
      <c r="BO102" s="16">
        <f t="shared" si="751"/>
        <v>69846585.370000005</v>
      </c>
      <c r="BP102" s="16">
        <f t="shared" si="751"/>
        <v>65742726.470000006</v>
      </c>
      <c r="BQ102" s="16">
        <f t="shared" si="751"/>
        <v>60654038.82</v>
      </c>
      <c r="BR102" s="16">
        <f t="shared" si="751"/>
        <v>54761597.620000005</v>
      </c>
      <c r="BS102" s="16">
        <f t="shared" si="751"/>
        <v>50569240.469999999</v>
      </c>
      <c r="BT102" s="16">
        <f t="shared" si="751"/>
        <v>46886948.269999996</v>
      </c>
      <c r="BU102" s="16">
        <f t="shared" si="751"/>
        <v>44140413.130000003</v>
      </c>
      <c r="BV102" s="16">
        <f t="shared" si="751"/>
        <v>42319665.150000006</v>
      </c>
      <c r="BW102" s="16">
        <f t="shared" si="751"/>
        <v>41080896.57</v>
      </c>
      <c r="BX102" s="16">
        <f t="shared" si="751"/>
        <v>40230459.299999997</v>
      </c>
      <c r="BY102" s="16">
        <f t="shared" si="751"/>
        <v>39297519.009999998</v>
      </c>
      <c r="BZ102" s="16">
        <f t="shared" si="751"/>
        <v>37968909.449999996</v>
      </c>
      <c r="CA102" s="16">
        <f t="shared" si="751"/>
        <v>-55736249.280000001</v>
      </c>
      <c r="CB102" s="16">
        <f t="shared" si="751"/>
        <v>-49394191.270000003</v>
      </c>
      <c r="CC102" s="16">
        <f>+CC57</f>
        <v>-40643132.850000009</v>
      </c>
      <c r="CD102" s="16">
        <f>+CD57</f>
        <v>-30961309.350000001</v>
      </c>
      <c r="CE102" s="16">
        <f>+CE57</f>
        <v>-23643546.32</v>
      </c>
      <c r="CF102" s="16">
        <f t="shared" si="751"/>
        <v>-16092033.010000002</v>
      </c>
      <c r="CG102" s="16">
        <f>+CG57</f>
        <v>-10075018.710000001</v>
      </c>
      <c r="CH102" s="16">
        <f t="shared" si="751"/>
        <v>-6543801.0600000005</v>
      </c>
      <c r="CI102" s="16">
        <f t="shared" si="751"/>
        <v>-3540656.8699999996</v>
      </c>
      <c r="CJ102" s="16">
        <f t="shared" si="751"/>
        <v>-1610029.9500000002</v>
      </c>
      <c r="CK102" s="16">
        <f t="shared" si="751"/>
        <v>742229.96999999951</v>
      </c>
      <c r="CL102" s="16">
        <f t="shared" si="751"/>
        <v>3063647.17</v>
      </c>
      <c r="CM102" s="16">
        <f t="shared" si="751"/>
        <v>-15502796.248200336</v>
      </c>
      <c r="CN102" s="16">
        <f t="shared" si="751"/>
        <v>-13965541.16</v>
      </c>
      <c r="CO102" s="16">
        <f t="shared" si="751"/>
        <v>-11228537.449999999</v>
      </c>
      <c r="CP102" s="16">
        <f t="shared" si="751"/>
        <v>-8537179.5299999993</v>
      </c>
      <c r="CQ102" s="16">
        <f t="shared" si="751"/>
        <v>-6356424.9499999993</v>
      </c>
      <c r="CR102" s="16">
        <f t="shared" si="751"/>
        <v>-4077308.62</v>
      </c>
      <c r="CS102" s="16">
        <f t="shared" si="751"/>
        <v>-2636575.52</v>
      </c>
      <c r="CT102" s="16">
        <f t="shared" si="751"/>
        <v>-1677845.5899999999</v>
      </c>
      <c r="CU102" s="16">
        <f t="shared" si="751"/>
        <v>-21810226.350000001</v>
      </c>
      <c r="CV102" s="16">
        <f t="shared" si="751"/>
        <v>-20812350.23</v>
      </c>
      <c r="CW102" s="16">
        <f t="shared" si="751"/>
        <v>-19513898.210000001</v>
      </c>
      <c r="CX102" s="16">
        <f t="shared" si="751"/>
        <v>-18279061.960000001</v>
      </c>
      <c r="CY102" s="16">
        <f t="shared" si="751"/>
        <v>-76477619.510000005</v>
      </c>
      <c r="CZ102" s="16">
        <f t="shared" si="751"/>
        <v>-67705823.180000007</v>
      </c>
      <c r="DA102" s="16">
        <f t="shared" si="751"/>
        <v>-53687985.870000012</v>
      </c>
      <c r="DB102" s="16">
        <f t="shared" si="751"/>
        <v>-44043096.25</v>
      </c>
      <c r="DC102" s="16">
        <f t="shared" si="751"/>
        <v>-35629286.380000003</v>
      </c>
      <c r="DD102" s="16">
        <f t="shared" si="751"/>
        <v>-27002796.470000003</v>
      </c>
      <c r="DE102" s="16">
        <f t="shared" si="751"/>
        <v>-19928628.959999997</v>
      </c>
      <c r="DF102" s="16">
        <f t="shared" ref="DF102:DV102" si="752">+DF57</f>
        <v>-14491586.59</v>
      </c>
      <c r="DG102" s="16">
        <f>+DG57</f>
        <v>-11550805.43</v>
      </c>
      <c r="DH102" s="74">
        <f t="shared" si="752"/>
        <v>-9450506.0499999989</v>
      </c>
      <c r="DI102" s="74">
        <f t="shared" si="752"/>
        <v>-7126068.8400000008</v>
      </c>
      <c r="DJ102" s="74">
        <f t="shared" si="752"/>
        <v>-4813752.1999999993</v>
      </c>
      <c r="DK102" s="74">
        <f t="shared" si="752"/>
        <v>-483397.36000000034</v>
      </c>
      <c r="DL102" s="75">
        <f t="shared" si="752"/>
        <v>-14932396.970000001</v>
      </c>
      <c r="DM102" s="75">
        <f t="shared" si="752"/>
        <v>-12666303.120000001</v>
      </c>
      <c r="DN102" s="75">
        <f t="shared" si="752"/>
        <v>-10334601</v>
      </c>
      <c r="DO102" s="75">
        <f t="shared" si="752"/>
        <v>-8031333.0099999998</v>
      </c>
      <c r="DP102" s="75">
        <f t="shared" si="752"/>
        <v>-6058509.5099999998</v>
      </c>
      <c r="DQ102" s="75">
        <f t="shared" si="752"/>
        <v>-4230306.4800000004</v>
      </c>
      <c r="DR102" s="75">
        <f t="shared" si="752"/>
        <v>-3121583.6200000006</v>
      </c>
      <c r="DS102" s="75">
        <f t="shared" si="752"/>
        <v>-2391342.38</v>
      </c>
      <c r="DT102" s="75">
        <f t="shared" si="752"/>
        <v>-1815587.2799999998</v>
      </c>
      <c r="DU102" s="75">
        <f t="shared" si="752"/>
        <v>-1064507.8999999999</v>
      </c>
      <c r="DV102" s="75">
        <f t="shared" si="752"/>
        <v>-481655.39999999991</v>
      </c>
      <c r="DW102" s="75">
        <f>+DW57</f>
        <v>748012.39999999956</v>
      </c>
      <c r="DX102" s="75">
        <f>+DX57</f>
        <v>-19639623.070000004</v>
      </c>
      <c r="DY102" s="75">
        <f>+DY57</f>
        <v>-16272242.300000001</v>
      </c>
      <c r="DZ102" s="75">
        <f>+DZ57</f>
        <v>-12771007.200000001</v>
      </c>
      <c r="EA102" s="75">
        <f>+EA57</f>
        <v>-9953493.2299999986</v>
      </c>
      <c r="EB102" s="75">
        <f t="shared" ref="EB102:GM102" si="753">+EB57</f>
        <v>-6756305.9900000002</v>
      </c>
      <c r="EC102" s="75">
        <f t="shared" si="753"/>
        <v>-5042015.5600000005</v>
      </c>
      <c r="ED102" s="75">
        <f t="shared" si="753"/>
        <v>-3768029.9799999995</v>
      </c>
      <c r="EE102" s="75">
        <f t="shared" si="753"/>
        <v>-2783986.75</v>
      </c>
      <c r="EF102" s="75">
        <f t="shared" si="753"/>
        <v>-2029132.17</v>
      </c>
      <c r="EG102" s="75">
        <f t="shared" si="753"/>
        <v>-1352525.21</v>
      </c>
      <c r="EH102" s="75">
        <f t="shared" si="753"/>
        <v>-575027.89999999991</v>
      </c>
      <c r="EI102" s="75">
        <f t="shared" si="753"/>
        <v>1000711.18</v>
      </c>
      <c r="EJ102" s="75">
        <f t="shared" si="753"/>
        <v>-31140785.500000004</v>
      </c>
      <c r="EK102" s="75">
        <f t="shared" si="753"/>
        <v>-26231978.699999999</v>
      </c>
      <c r="EL102" s="75">
        <f t="shared" si="753"/>
        <v>-20504782.59</v>
      </c>
      <c r="EM102" s="75">
        <f t="shared" si="753"/>
        <v>-16411918.289999999</v>
      </c>
      <c r="EN102" s="75">
        <f t="shared" si="753"/>
        <v>-12697280.41</v>
      </c>
      <c r="EO102" s="75">
        <f t="shared" si="753"/>
        <v>-9978409.8399999999</v>
      </c>
      <c r="EP102" s="75">
        <f t="shared" si="753"/>
        <v>-8168400.21</v>
      </c>
      <c r="EQ102" s="75">
        <f t="shared" si="753"/>
        <v>-7022427.5299999993</v>
      </c>
      <c r="ER102" s="75">
        <f t="shared" si="753"/>
        <v>-5986236.6299999999</v>
      </c>
      <c r="ES102" s="75">
        <f t="shared" si="753"/>
        <v>-5105492.17</v>
      </c>
      <c r="ET102" s="75">
        <f t="shared" si="753"/>
        <v>-3777616.62</v>
      </c>
      <c r="EU102" s="75">
        <f t="shared" si="753"/>
        <v>-963409.42000000039</v>
      </c>
      <c r="EV102" s="75">
        <f t="shared" si="753"/>
        <v>-9693499.4500000011</v>
      </c>
      <c r="EW102" s="75">
        <f t="shared" si="753"/>
        <v>-7879246.6099999994</v>
      </c>
      <c r="EX102" s="75">
        <f t="shared" si="753"/>
        <v>-6301236.8800000008</v>
      </c>
      <c r="EY102" s="75">
        <f t="shared" si="753"/>
        <v>-4712989.1399999997</v>
      </c>
      <c r="EZ102" s="75">
        <f t="shared" si="753"/>
        <v>-3510242.9999999995</v>
      </c>
      <c r="FA102" s="75">
        <f t="shared" si="753"/>
        <v>-2684396.83</v>
      </c>
      <c r="FB102" s="75">
        <f t="shared" si="753"/>
        <v>-2153144.5100000002</v>
      </c>
      <c r="FC102" s="75">
        <f t="shared" si="753"/>
        <v>-1764801.3499999999</v>
      </c>
      <c r="FD102" s="75">
        <f t="shared" si="753"/>
        <v>-1448211.08</v>
      </c>
      <c r="FE102" s="75">
        <f t="shared" si="753"/>
        <v>-1135251.46</v>
      </c>
      <c r="FF102" s="75">
        <f t="shared" si="753"/>
        <v>-786311.75</v>
      </c>
      <c r="FG102" s="75">
        <f t="shared" si="753"/>
        <v>-221204.17000000004</v>
      </c>
      <c r="FH102" s="75">
        <f t="shared" si="753"/>
        <v>27061218.109999999</v>
      </c>
      <c r="FI102" s="75">
        <f t="shared" si="753"/>
        <v>23412921.899999999</v>
      </c>
      <c r="FJ102" s="75">
        <f t="shared" si="753"/>
        <v>19936038.219999999</v>
      </c>
      <c r="FK102" s="75">
        <f t="shared" si="753"/>
        <v>17269315.489999998</v>
      </c>
      <c r="FL102" s="75">
        <f t="shared" si="753"/>
        <v>14679658.999999998</v>
      </c>
      <c r="FM102" s="75">
        <f t="shared" si="753"/>
        <v>12474547.369999999</v>
      </c>
      <c r="FN102" s="75">
        <f t="shared" si="753"/>
        <v>11158429.039999999</v>
      </c>
      <c r="FO102" s="75">
        <f t="shared" si="753"/>
        <v>10282606.84</v>
      </c>
      <c r="FP102" s="75">
        <f t="shared" si="753"/>
        <v>9554955.3399999999</v>
      </c>
      <c r="FQ102" s="75">
        <f t="shared" si="753"/>
        <v>8788246.5</v>
      </c>
      <c r="FR102" s="75">
        <f t="shared" si="753"/>
        <v>7739045.3200000003</v>
      </c>
      <c r="FS102" s="75">
        <f t="shared" si="753"/>
        <v>6221622.2400000002</v>
      </c>
      <c r="FT102" s="75">
        <f t="shared" si="753"/>
        <v>-30801284.299999997</v>
      </c>
      <c r="FU102" s="75">
        <f t="shared" si="753"/>
        <v>-26110357.289999999</v>
      </c>
      <c r="FV102" s="75">
        <f t="shared" si="753"/>
        <v>-21663884.100000001</v>
      </c>
      <c r="FW102" s="75">
        <f t="shared" si="753"/>
        <v>-18214914.07</v>
      </c>
      <c r="FX102" s="75">
        <f t="shared" si="753"/>
        <v>-14862274.48</v>
      </c>
      <c r="FY102" s="75">
        <f t="shared" si="753"/>
        <v>-13014861.050000001</v>
      </c>
      <c r="FZ102" s="75">
        <f t="shared" si="753"/>
        <v>-11568934.270000001</v>
      </c>
      <c r="GA102" s="75">
        <f t="shared" si="753"/>
        <v>-10440344.869999999</v>
      </c>
      <c r="GB102" s="75">
        <f t="shared" si="753"/>
        <v>-9361905.3399999999</v>
      </c>
      <c r="GC102" s="75">
        <f t="shared" si="753"/>
        <v>-8468763.2400000002</v>
      </c>
      <c r="GD102" s="75">
        <f t="shared" si="753"/>
        <v>-7298125.0200000005</v>
      </c>
      <c r="GE102" s="75">
        <f t="shared" si="753"/>
        <v>-5245650.0399999991</v>
      </c>
      <c r="GF102" s="75">
        <f t="shared" si="753"/>
        <v>-14721121.850000001</v>
      </c>
      <c r="GG102" s="75">
        <f t="shared" si="753"/>
        <v>-12301313.699999999</v>
      </c>
      <c r="GH102" s="75">
        <f t="shared" si="753"/>
        <v>-9661396.4699999988</v>
      </c>
      <c r="GI102" s="75">
        <f t="shared" si="753"/>
        <v>-7566544.6900000004</v>
      </c>
      <c r="GJ102" s="75">
        <f t="shared" si="753"/>
        <v>-5696755.1000000006</v>
      </c>
      <c r="GK102" s="75">
        <f t="shared" si="753"/>
        <v>-4352651.9899999993</v>
      </c>
      <c r="GL102" s="75">
        <f t="shared" si="753"/>
        <v>-3446460.47</v>
      </c>
      <c r="GM102" s="75">
        <f t="shared" si="753"/>
        <v>-2863852.8200000003</v>
      </c>
      <c r="GN102" s="75">
        <f t="shared" ref="GN102:GO102" si="754">+GN57</f>
        <v>-2375869.96</v>
      </c>
      <c r="GO102" s="75">
        <f t="shared" si="754"/>
        <v>-1943145.47</v>
      </c>
      <c r="GP102" s="75">
        <f t="shared" ref="GP102:HA102" si="755">+GP57</f>
        <v>-1399305.01</v>
      </c>
      <c r="GQ102" s="75">
        <f t="shared" si="755"/>
        <v>-239839.06000000006</v>
      </c>
      <c r="GR102" s="75">
        <f t="shared" si="755"/>
        <v>-13815978.180000002</v>
      </c>
      <c r="GS102" s="75">
        <f t="shared" si="755"/>
        <v>-11542868.6</v>
      </c>
      <c r="GT102" s="75">
        <f t="shared" si="755"/>
        <v>-9516850.6699999999</v>
      </c>
      <c r="GU102" s="75">
        <f t="shared" si="755"/>
        <v>-7473564.5499999998</v>
      </c>
      <c r="GV102" s="75">
        <f t="shared" si="755"/>
        <v>-5626654.9900000002</v>
      </c>
      <c r="GW102" s="75">
        <f t="shared" si="755"/>
        <v>-4372607</v>
      </c>
      <c r="GX102" s="75">
        <f t="shared" si="755"/>
        <v>-3709484.55</v>
      </c>
      <c r="GY102" s="75">
        <f t="shared" si="755"/>
        <v>-3061543.07</v>
      </c>
      <c r="GZ102" s="75">
        <f t="shared" si="755"/>
        <v>-2677560.54</v>
      </c>
      <c r="HA102" s="75">
        <f t="shared" si="755"/>
        <v>-2202586.48</v>
      </c>
      <c r="HB102" s="75">
        <f t="shared" ref="HB102:HM102" si="756">+HB57</f>
        <v>-1670799.58</v>
      </c>
      <c r="HC102" s="75">
        <f t="shared" si="756"/>
        <v>-565205.04</v>
      </c>
      <c r="HD102" s="75">
        <f t="shared" si="756"/>
        <v>-49919518.18</v>
      </c>
      <c r="HE102" s="75">
        <f t="shared" si="756"/>
        <v>-42678709.519999996</v>
      </c>
      <c r="HF102" s="75">
        <f t="shared" si="756"/>
        <v>-35706213.530000001</v>
      </c>
      <c r="HG102" s="75">
        <f t="shared" si="756"/>
        <v>-27413225.32</v>
      </c>
      <c r="HH102" s="75">
        <f t="shared" si="756"/>
        <v>-21188847.949999999</v>
      </c>
      <c r="HI102" s="75">
        <f t="shared" si="756"/>
        <v>-17220457.289999999</v>
      </c>
      <c r="HJ102" s="75">
        <f t="shared" si="756"/>
        <v>34681552.340000004</v>
      </c>
      <c r="HK102" s="75">
        <f t="shared" si="756"/>
        <v>34974948.470000006</v>
      </c>
      <c r="HL102" s="75">
        <f t="shared" si="756"/>
        <v>35257309.439999998</v>
      </c>
      <c r="HM102" s="75">
        <f t="shared" si="756"/>
        <v>35538163.629999995</v>
      </c>
      <c r="HN102" s="476"/>
      <c r="HO102" s="76"/>
      <c r="HP102" s="76"/>
      <c r="HQ102" s="76"/>
      <c r="HR102" s="76"/>
      <c r="HS102" s="76"/>
      <c r="HT102" s="76"/>
      <c r="HU102" s="76"/>
      <c r="HV102" s="76"/>
      <c r="HW102" s="76"/>
      <c r="HX102" s="76"/>
      <c r="HY102" s="76"/>
      <c r="HZ102" s="76"/>
      <c r="IA102" s="477"/>
    </row>
    <row r="103" spans="1:235" ht="12" thickBot="1" x14ac:dyDescent="0.25">
      <c r="A103" s="1" t="s">
        <v>204</v>
      </c>
      <c r="D103" s="77">
        <f t="shared" ref="D103:AA103" si="757">D101-D102</f>
        <v>66900768.420000009</v>
      </c>
      <c r="E103" s="77">
        <f t="shared" si="757"/>
        <v>-1350261.9300000072</v>
      </c>
      <c r="F103" s="77">
        <f t="shared" si="757"/>
        <v>-3145012.3939999938</v>
      </c>
      <c r="G103" s="77">
        <f t="shared" si="757"/>
        <v>-12446880.98625493</v>
      </c>
      <c r="H103" s="77">
        <f t="shared" si="757"/>
        <v>-23926967.27870819</v>
      </c>
      <c r="I103" s="77">
        <f t="shared" si="757"/>
        <v>-36421291.414117582</v>
      </c>
      <c r="J103" s="77">
        <f t="shared" si="757"/>
        <v>-49132879.079479516</v>
      </c>
      <c r="K103" s="77">
        <f t="shared" si="757"/>
        <v>-62661287.951286972</v>
      </c>
      <c r="L103" s="77">
        <f t="shared" si="757"/>
        <v>-75959365.433646306</v>
      </c>
      <c r="M103" s="77">
        <f t="shared" si="757"/>
        <v>-83939397.135664836</v>
      </c>
      <c r="N103" s="77">
        <f t="shared" si="757"/>
        <v>-90382806.64013274</v>
      </c>
      <c r="O103" s="77">
        <f t="shared" si="757"/>
        <v>-90515203.486911029</v>
      </c>
      <c r="P103" s="77">
        <f t="shared" si="757"/>
        <v>-91620800.297044456</v>
      </c>
      <c r="Q103" s="77">
        <f t="shared" si="757"/>
        <v>-95136712.321619019</v>
      </c>
      <c r="R103" s="77">
        <f t="shared" si="757"/>
        <v>-98180198.49570477</v>
      </c>
      <c r="S103" s="77">
        <f t="shared" si="757"/>
        <v>-101523126.5858403</v>
      </c>
      <c r="T103" s="77">
        <f t="shared" si="757"/>
        <v>-100253624.60224029</v>
      </c>
      <c r="U103" s="77">
        <f t="shared" si="757"/>
        <v>-100267530.23350155</v>
      </c>
      <c r="V103" s="77">
        <f t="shared" si="757"/>
        <v>8607809.7929145992</v>
      </c>
      <c r="W103" s="77">
        <f t="shared" si="757"/>
        <v>10042249.388115719</v>
      </c>
      <c r="X103" s="77">
        <f t="shared" si="757"/>
        <v>34394237.267755166</v>
      </c>
      <c r="Y103" s="77">
        <f t="shared" si="757"/>
        <v>-1672737.5876235366</v>
      </c>
      <c r="Z103" s="77">
        <f t="shared" si="757"/>
        <v>957004.82650369778</v>
      </c>
      <c r="AA103" s="77">
        <f t="shared" si="757"/>
        <v>5845074.7477233391</v>
      </c>
      <c r="AB103" s="77">
        <f>AB101-AB102</f>
        <v>8715170.4267233368</v>
      </c>
      <c r="AC103" s="77">
        <f>AC101-AC102</f>
        <v>5457322.7367233392</v>
      </c>
      <c r="AD103" s="77">
        <f>AD101-AD102</f>
        <v>9663898.416723337</v>
      </c>
      <c r="AE103" s="77">
        <f t="shared" ref="AE103:AP103" si="758">AE101-AE102</f>
        <v>2246981.4667233378</v>
      </c>
      <c r="AF103" s="77">
        <f t="shared" si="758"/>
        <v>-1730359.0532766618</v>
      </c>
      <c r="AG103" s="77">
        <f t="shared" si="758"/>
        <v>-5394723.8232766613</v>
      </c>
      <c r="AH103" s="77">
        <f t="shared" si="758"/>
        <v>-3753907.2232766617</v>
      </c>
      <c r="AI103" s="77">
        <f t="shared" si="758"/>
        <v>-337698.81327666249</v>
      </c>
      <c r="AJ103" s="77">
        <f t="shared" si="758"/>
        <v>1748655.2067233371</v>
      </c>
      <c r="AK103" s="77">
        <f t="shared" si="758"/>
        <v>3364608.1567233363</v>
      </c>
      <c r="AL103" s="77">
        <f t="shared" si="758"/>
        <v>7105750.046723336</v>
      </c>
      <c r="AM103" s="77">
        <f t="shared" si="758"/>
        <v>10841072.486723337</v>
      </c>
      <c r="AN103" s="77">
        <f t="shared" si="758"/>
        <v>12356453.886723338</v>
      </c>
      <c r="AO103" s="77">
        <f t="shared" si="758"/>
        <v>15466044.326723339</v>
      </c>
      <c r="AP103" s="77">
        <f t="shared" si="758"/>
        <v>18147497.486723334</v>
      </c>
      <c r="AQ103" s="77">
        <f>AQ101-AQ102</f>
        <v>4067075.2518433556</v>
      </c>
      <c r="AR103" s="77">
        <f>AR101-AR102</f>
        <v>11061438.451843355</v>
      </c>
      <c r="AS103" s="77">
        <f>AS101-AS102</f>
        <v>12585733.171843356</v>
      </c>
      <c r="AT103" s="77">
        <f t="shared" ref="AT103:DE103" si="759">AT101-AT102</f>
        <v>9532125.6218433529</v>
      </c>
      <c r="AU103" s="77">
        <f t="shared" si="759"/>
        <v>15389193.961843355</v>
      </c>
      <c r="AV103" s="77">
        <f t="shared" si="759"/>
        <v>19227813.231843352</v>
      </c>
      <c r="AW103" s="77">
        <f t="shared" si="759"/>
        <v>23978170.541843351</v>
      </c>
      <c r="AX103" s="77">
        <f t="shared" si="759"/>
        <v>30820558.491843354</v>
      </c>
      <c r="AY103" s="77">
        <f t="shared" si="759"/>
        <v>30990231.691843349</v>
      </c>
      <c r="AZ103" s="77">
        <f t="shared" si="759"/>
        <v>35546611.121843353</v>
      </c>
      <c r="BA103" s="77">
        <f t="shared" si="759"/>
        <v>29397827.221843351</v>
      </c>
      <c r="BB103" s="77">
        <f t="shared" si="759"/>
        <v>36891732.251843348</v>
      </c>
      <c r="BC103" s="77">
        <f t="shared" si="759"/>
        <v>14411754.821843356</v>
      </c>
      <c r="BD103" s="77">
        <f t="shared" si="759"/>
        <v>30483761.991843358</v>
      </c>
      <c r="BE103" s="77">
        <f t="shared" si="759"/>
        <v>45553631.93184337</v>
      </c>
      <c r="BF103" s="77">
        <f t="shared" si="759"/>
        <v>58417456.771843359</v>
      </c>
      <c r="BG103" s="77">
        <f t="shared" si="759"/>
        <v>62271899.741843373</v>
      </c>
      <c r="BH103" s="77">
        <f t="shared" si="759"/>
        <v>63189098.561843351</v>
      </c>
      <c r="BI103" s="77">
        <f t="shared" si="759"/>
        <v>58496623.301843353</v>
      </c>
      <c r="BJ103" s="77">
        <f t="shared" si="759"/>
        <v>65442975.821843363</v>
      </c>
      <c r="BK103" s="77">
        <f t="shared" si="759"/>
        <v>69248919.711843356</v>
      </c>
      <c r="BL103" s="77">
        <f t="shared" si="759"/>
        <v>74757375.811843365</v>
      </c>
      <c r="BM103" s="77">
        <f t="shared" si="759"/>
        <v>79286123.001843348</v>
      </c>
      <c r="BN103" s="77">
        <f t="shared" si="759"/>
        <v>83074503.101843357</v>
      </c>
      <c r="BO103" s="77">
        <f t="shared" si="759"/>
        <v>-4139107.4781566262</v>
      </c>
      <c r="BP103" s="77">
        <f t="shared" si="759"/>
        <v>-11183342.058156632</v>
      </c>
      <c r="BQ103" s="77">
        <f t="shared" si="759"/>
        <v>-20832430.478156634</v>
      </c>
      <c r="BR103" s="77">
        <f t="shared" si="759"/>
        <v>-38948627.720221192</v>
      </c>
      <c r="BS103" s="77">
        <f t="shared" si="759"/>
        <v>-44753305.460221201</v>
      </c>
      <c r="BT103" s="77">
        <f t="shared" si="759"/>
        <v>-50731102.180221193</v>
      </c>
      <c r="BU103" s="77">
        <f t="shared" si="759"/>
        <v>-66160895.9302212</v>
      </c>
      <c r="BV103" s="77">
        <f t="shared" si="759"/>
        <v>-75108831.980221197</v>
      </c>
      <c r="BW103" s="77">
        <f t="shared" si="759"/>
        <v>-82684473.05022119</v>
      </c>
      <c r="BX103" s="77">
        <f t="shared" si="759"/>
        <v>-85714659.200221196</v>
      </c>
      <c r="BY103" s="77">
        <f t="shared" si="759"/>
        <v>-88214920.44022119</v>
      </c>
      <c r="BZ103" s="77">
        <f t="shared" si="759"/>
        <v>-99126866.870221198</v>
      </c>
      <c r="CA103" s="77">
        <f t="shared" si="759"/>
        <v>-20352686.560221195</v>
      </c>
      <c r="CB103" s="77">
        <f t="shared" si="759"/>
        <v>-29725832.010221191</v>
      </c>
      <c r="CC103" s="77">
        <f>CC101-CC102</f>
        <v>-37220584.740221202</v>
      </c>
      <c r="CD103" s="77">
        <f>CD101-CD102</f>
        <v>-47863592.2502212</v>
      </c>
      <c r="CE103" s="77">
        <f t="shared" si="759"/>
        <v>-52023900.650221206</v>
      </c>
      <c r="CF103" s="77">
        <f t="shared" si="759"/>
        <v>-52335798.280221194</v>
      </c>
      <c r="CG103" s="77">
        <f t="shared" si="759"/>
        <v>-43088362.600221202</v>
      </c>
      <c r="CH103" s="77">
        <f t="shared" si="759"/>
        <v>-32756255.810221203</v>
      </c>
      <c r="CI103" s="77">
        <f t="shared" si="759"/>
        <v>-23223015.050221208</v>
      </c>
      <c r="CJ103" s="77">
        <f t="shared" si="759"/>
        <v>-15072491.270221211</v>
      </c>
      <c r="CK103" s="35">
        <f t="shared" si="759"/>
        <v>-19580781.030221216</v>
      </c>
      <c r="CL103" s="35">
        <f t="shared" si="759"/>
        <v>-19254274.540221211</v>
      </c>
      <c r="CM103" s="35">
        <f t="shared" si="759"/>
        <v>-11217294.982020872</v>
      </c>
      <c r="CN103" s="35">
        <f t="shared" si="759"/>
        <v>-2888783.4020208716</v>
      </c>
      <c r="CO103" s="35">
        <f t="shared" si="759"/>
        <v>2336628.9179791231</v>
      </c>
      <c r="CP103" s="35">
        <f t="shared" si="759"/>
        <v>-2066051.0320208762</v>
      </c>
      <c r="CQ103" s="35">
        <f t="shared" si="759"/>
        <v>-17483231.342020873</v>
      </c>
      <c r="CR103" s="35">
        <f t="shared" si="759"/>
        <v>-25647363.202020872</v>
      </c>
      <c r="CS103" s="35">
        <f t="shared" si="759"/>
        <v>-40605099.082020879</v>
      </c>
      <c r="CT103" s="35">
        <f t="shared" si="759"/>
        <v>-53977719.942020878</v>
      </c>
      <c r="CU103" s="35">
        <f t="shared" si="759"/>
        <v>-41086605.322020873</v>
      </c>
      <c r="CV103" s="35">
        <f t="shared" si="759"/>
        <v>-40990467.432020873</v>
      </c>
      <c r="CW103" s="35">
        <f t="shared" si="759"/>
        <v>-47972667.422020875</v>
      </c>
      <c r="CX103" s="35">
        <f t="shared" si="759"/>
        <v>-52072206.552020885</v>
      </c>
      <c r="CY103" s="35">
        <f t="shared" si="759"/>
        <v>-125714.15202087164</v>
      </c>
      <c r="CZ103" s="35">
        <f t="shared" si="759"/>
        <v>2579528.3579791188</v>
      </c>
      <c r="DA103" s="35">
        <f t="shared" si="759"/>
        <v>4100720.2579791173</v>
      </c>
      <c r="DB103" s="35">
        <f t="shared" si="759"/>
        <v>8739677.0979791209</v>
      </c>
      <c r="DC103" s="35">
        <f t="shared" si="759"/>
        <v>15508821.367979124</v>
      </c>
      <c r="DD103" s="35">
        <f t="shared" si="759"/>
        <v>19179513.947979122</v>
      </c>
      <c r="DE103" s="35">
        <f t="shared" si="759"/>
        <v>9032053.7879791241</v>
      </c>
      <c r="DF103" s="35">
        <f t="shared" ref="DF103:DV103" si="760">DF101-DF102</f>
        <v>2323617.9779791255</v>
      </c>
      <c r="DG103" s="35">
        <f t="shared" si="760"/>
        <v>4170427.1979791252</v>
      </c>
      <c r="DH103" s="16">
        <f t="shared" si="760"/>
        <v>6659579.0979791246</v>
      </c>
      <c r="DI103" s="16">
        <f t="shared" si="760"/>
        <v>6258572.0579791237</v>
      </c>
      <c r="DJ103" s="16">
        <f t="shared" si="760"/>
        <v>8359528.8079791237</v>
      </c>
      <c r="DK103" s="16">
        <f t="shared" si="760"/>
        <v>3340659.9879791238</v>
      </c>
      <c r="DL103" s="18">
        <f t="shared" si="760"/>
        <v>16606207.557979122</v>
      </c>
      <c r="DM103" s="18">
        <f t="shared" si="760"/>
        <v>18658071.547979124</v>
      </c>
      <c r="DN103" s="18">
        <f t="shared" si="760"/>
        <v>18662703.387979124</v>
      </c>
      <c r="DO103" s="18">
        <f t="shared" si="760"/>
        <v>9444763.5779791232</v>
      </c>
      <c r="DP103" s="18">
        <f t="shared" si="760"/>
        <v>3300933.417979124</v>
      </c>
      <c r="DQ103" s="18">
        <f t="shared" si="760"/>
        <v>-8654248.6820208766</v>
      </c>
      <c r="DR103" s="18">
        <f t="shared" si="760"/>
        <v>-11148676.252020875</v>
      </c>
      <c r="DS103" s="18">
        <f t="shared" si="760"/>
        <v>-10332279.162020877</v>
      </c>
      <c r="DT103" s="18">
        <f t="shared" si="760"/>
        <v>-6365804.2620208748</v>
      </c>
      <c r="DU103" s="18">
        <f t="shared" si="760"/>
        <v>-8845711.6020208746</v>
      </c>
      <c r="DV103" s="18">
        <f t="shared" si="760"/>
        <v>-10540946.212020874</v>
      </c>
      <c r="DW103" s="18">
        <f>DW101-DW102</f>
        <v>-14532491.182020873</v>
      </c>
      <c r="DX103" s="18">
        <f>DX101-DX102</f>
        <v>-1661633.6120208725</v>
      </c>
      <c r="DY103" s="18">
        <f>DY101-DY102</f>
        <v>-9667921.3020208739</v>
      </c>
      <c r="DZ103" s="18">
        <f>DZ101-DZ102</f>
        <v>-19315424.372020878</v>
      </c>
      <c r="EA103" s="18">
        <f>EA101-EA102</f>
        <v>-28635582.692020871</v>
      </c>
      <c r="EB103" s="18">
        <f t="shared" ref="EB103:GM103" si="761">EB101-EB102</f>
        <v>-49393592.222020879</v>
      </c>
      <c r="EC103" s="18">
        <f t="shared" si="761"/>
        <v>-56219118.182020873</v>
      </c>
      <c r="ED103" s="18">
        <f t="shared" si="761"/>
        <v>-55187266.622020885</v>
      </c>
      <c r="EE103" s="18">
        <f t="shared" si="761"/>
        <v>-46827030.35202089</v>
      </c>
      <c r="EF103" s="18">
        <f t="shared" si="761"/>
        <v>-43015591.922020875</v>
      </c>
      <c r="EG103" s="18">
        <f t="shared" si="761"/>
        <v>-36974214.462020889</v>
      </c>
      <c r="EH103" s="18">
        <f t="shared" si="761"/>
        <v>-37494931.092020884</v>
      </c>
      <c r="EI103" s="18">
        <f t="shared" si="761"/>
        <v>-41076250.502020881</v>
      </c>
      <c r="EJ103" s="18">
        <f t="shared" si="761"/>
        <v>-4271592.4720208906</v>
      </c>
      <c r="EK103" s="18">
        <f t="shared" si="761"/>
        <v>-6355160.7420208901</v>
      </c>
      <c r="EL103" s="18">
        <f t="shared" si="761"/>
        <v>-13557203.262020882</v>
      </c>
      <c r="EM103" s="18">
        <f t="shared" si="761"/>
        <v>-16424320.34202088</v>
      </c>
      <c r="EN103" s="18">
        <f t="shared" si="761"/>
        <v>-14171968.342020884</v>
      </c>
      <c r="EO103" s="18">
        <f t="shared" si="761"/>
        <v>-14214507.452020884</v>
      </c>
      <c r="EP103" s="18">
        <f t="shared" si="761"/>
        <v>-12800704.012020882</v>
      </c>
      <c r="EQ103" s="18">
        <f t="shared" si="761"/>
        <v>-7486836.11202088</v>
      </c>
      <c r="ER103" s="18">
        <f t="shared" si="761"/>
        <v>-4507099.4820208857</v>
      </c>
      <c r="ES103" s="18">
        <f t="shared" si="761"/>
        <v>734679.75797911547</v>
      </c>
      <c r="ET103" s="18">
        <f t="shared" si="761"/>
        <v>-872948.54202088434</v>
      </c>
      <c r="EU103" s="18">
        <f t="shared" si="761"/>
        <v>-4041567.7420208831</v>
      </c>
      <c r="EV103" s="18">
        <f t="shared" si="761"/>
        <v>6687890.5579791162</v>
      </c>
      <c r="EW103" s="18">
        <f t="shared" si="761"/>
        <v>1941548.7979791164</v>
      </c>
      <c r="EX103" s="18">
        <f t="shared" si="761"/>
        <v>-1876250.5420208825</v>
      </c>
      <c r="EY103" s="18">
        <f t="shared" si="761"/>
        <v>-622976.86202088464</v>
      </c>
      <c r="EZ103" s="18">
        <f t="shared" si="761"/>
        <v>651742.19797911635</v>
      </c>
      <c r="FA103" s="18">
        <f t="shared" si="761"/>
        <v>3091860.4979791208</v>
      </c>
      <c r="FB103" s="18">
        <f t="shared" si="761"/>
        <v>5965600.84797912</v>
      </c>
      <c r="FC103" s="18">
        <f t="shared" si="761"/>
        <v>14304049.387979124</v>
      </c>
      <c r="FD103" s="18">
        <f t="shared" si="761"/>
        <v>21916145.56797912</v>
      </c>
      <c r="FE103" s="18">
        <f t="shared" si="761"/>
        <v>27040173.177979127</v>
      </c>
      <c r="FF103" s="18">
        <f t="shared" si="761"/>
        <v>33178866.177979123</v>
      </c>
      <c r="FG103" s="18">
        <f t="shared" si="761"/>
        <v>36486678.037979126</v>
      </c>
      <c r="FH103" s="18">
        <f t="shared" si="761"/>
        <v>2747526.5379791223</v>
      </c>
      <c r="FI103" s="18">
        <f t="shared" si="761"/>
        <v>-2339867.0120208748</v>
      </c>
      <c r="FJ103" s="18">
        <f t="shared" si="761"/>
        <v>-8852243.4520208761</v>
      </c>
      <c r="FK103" s="18">
        <f t="shared" si="761"/>
        <v>-14009528.302020878</v>
      </c>
      <c r="FL103" s="18">
        <f t="shared" si="761"/>
        <v>-20224943.952020876</v>
      </c>
      <c r="FM103" s="18">
        <f t="shared" si="761"/>
        <v>-28516319.992020879</v>
      </c>
      <c r="FN103" s="18">
        <f t="shared" si="761"/>
        <v>-29126617.482020877</v>
      </c>
      <c r="FO103" s="18">
        <f t="shared" si="761"/>
        <v>-25172274.792020876</v>
      </c>
      <c r="FP103" s="18">
        <f t="shared" si="761"/>
        <v>-21831947.962020878</v>
      </c>
      <c r="FQ103" s="18">
        <f t="shared" si="761"/>
        <v>-20600986.182020873</v>
      </c>
      <c r="FR103" s="18">
        <f t="shared" si="761"/>
        <v>-16085904.422020875</v>
      </c>
      <c r="FS103" s="18">
        <f t="shared" si="761"/>
        <v>-16927648.842020869</v>
      </c>
      <c r="FT103" s="18">
        <f t="shared" si="761"/>
        <v>20938166.907979123</v>
      </c>
      <c r="FU103" s="18">
        <f t="shared" si="761"/>
        <v>13520917.427979127</v>
      </c>
      <c r="FV103" s="18">
        <f t="shared" si="761"/>
        <v>7857073.157979127</v>
      </c>
      <c r="FW103" s="18">
        <f t="shared" si="761"/>
        <v>5887728.7879791241</v>
      </c>
      <c r="FX103" s="18">
        <f t="shared" si="761"/>
        <v>383562.07797912508</v>
      </c>
      <c r="FY103" s="18">
        <f t="shared" si="761"/>
        <v>-2192125.7720208783</v>
      </c>
      <c r="FZ103" s="18">
        <f t="shared" si="761"/>
        <v>-2702460.1120208744</v>
      </c>
      <c r="GA103" s="18">
        <f t="shared" si="761"/>
        <v>-1121260.6420208775</v>
      </c>
      <c r="GB103" s="18">
        <f t="shared" si="761"/>
        <v>616756.15797912143</v>
      </c>
      <c r="GC103" s="18">
        <f t="shared" si="761"/>
        <v>3653300.5679791244</v>
      </c>
      <c r="GD103" s="18">
        <f t="shared" si="761"/>
        <v>5451660.5079791229</v>
      </c>
      <c r="GE103" s="18">
        <f t="shared" si="761"/>
        <v>4416126.4479791215</v>
      </c>
      <c r="GF103" s="18">
        <f t="shared" si="761"/>
        <v>16622284.337979123</v>
      </c>
      <c r="GG103" s="18">
        <f t="shared" si="761"/>
        <v>15086078.967979124</v>
      </c>
      <c r="GH103" s="18">
        <f t="shared" si="761"/>
        <v>10954519.707979124</v>
      </c>
      <c r="GI103" s="18">
        <f t="shared" si="761"/>
        <v>2965056.1579791224</v>
      </c>
      <c r="GJ103" s="18">
        <f t="shared" si="761"/>
        <v>-4893067.5420208769</v>
      </c>
      <c r="GK103" s="18">
        <f t="shared" si="761"/>
        <v>-9871547.8120208792</v>
      </c>
      <c r="GL103" s="18">
        <f t="shared" si="761"/>
        <v>-10963908.862020876</v>
      </c>
      <c r="GM103" s="18">
        <f t="shared" si="761"/>
        <v>-8116071.3820208777</v>
      </c>
      <c r="GN103" s="18">
        <f t="shared" ref="GN103:GO103" si="762">GN101-GN102</f>
        <v>-6354929.4320208775</v>
      </c>
      <c r="GO103" s="18">
        <f t="shared" si="762"/>
        <v>-5362690.1320208767</v>
      </c>
      <c r="GP103" s="18">
        <f t="shared" ref="GP103:HA103" si="763">GP101-GP102</f>
        <v>-4384834.5120208785</v>
      </c>
      <c r="GQ103" s="18">
        <f t="shared" si="763"/>
        <v>-9764895.1620208807</v>
      </c>
      <c r="GR103" s="18">
        <f t="shared" si="763"/>
        <v>1089471.8279791214</v>
      </c>
      <c r="GS103" s="18">
        <f t="shared" si="763"/>
        <v>-4508094.9020208791</v>
      </c>
      <c r="GT103" s="18">
        <f t="shared" si="763"/>
        <v>-12118965.162020879</v>
      </c>
      <c r="GU103" s="18">
        <f t="shared" si="763"/>
        <v>-19049629.412020877</v>
      </c>
      <c r="GV103" s="18">
        <f t="shared" si="763"/>
        <v>-28036261.532020882</v>
      </c>
      <c r="GW103" s="18">
        <f t="shared" si="763"/>
        <v>-34918314.592020877</v>
      </c>
      <c r="GX103" s="18">
        <f t="shared" si="763"/>
        <v>-35111342.212020881</v>
      </c>
      <c r="GY103" s="18">
        <f t="shared" si="763"/>
        <v>-35583674.372020878</v>
      </c>
      <c r="GZ103" s="18">
        <f t="shared" si="763"/>
        <v>-35105007.632020883</v>
      </c>
      <c r="HA103" s="18">
        <f t="shared" si="763"/>
        <v>-35532255.902020887</v>
      </c>
      <c r="HB103" s="18">
        <f t="shared" ref="HB103:HM103" si="764">HB101-HB102</f>
        <v>-34290742.792020887</v>
      </c>
      <c r="HC103" s="18">
        <f t="shared" si="764"/>
        <v>-35838544.18202088</v>
      </c>
      <c r="HD103" s="18">
        <f t="shared" si="764"/>
        <v>39216312.517979115</v>
      </c>
      <c r="HE103" s="18">
        <f t="shared" si="764"/>
        <v>52600696.997979112</v>
      </c>
      <c r="HF103" s="18">
        <f t="shared" si="764"/>
        <v>56312038.00797911</v>
      </c>
      <c r="HG103" s="18">
        <f t="shared" si="764"/>
        <v>104068889.69797909</v>
      </c>
      <c r="HH103" s="18">
        <f t="shared" si="764"/>
        <v>158282168.25797909</v>
      </c>
      <c r="HI103" s="18">
        <f t="shared" si="764"/>
        <v>152817548.3479791</v>
      </c>
      <c r="HJ103" s="18">
        <f t="shared" si="764"/>
        <v>104640262.27797908</v>
      </c>
      <c r="HK103" s="18">
        <f t="shared" si="764"/>
        <v>109942508.9379791</v>
      </c>
      <c r="HL103" s="18">
        <f t="shared" si="764"/>
        <v>113753510.31797913</v>
      </c>
      <c r="HM103" s="18">
        <f t="shared" si="764"/>
        <v>117927570.15797907</v>
      </c>
      <c r="HN103" s="478"/>
      <c r="HO103" s="479"/>
      <c r="HP103" s="479"/>
      <c r="HQ103" s="479"/>
      <c r="HR103" s="479"/>
      <c r="HS103" s="479"/>
      <c r="HT103" s="479"/>
      <c r="HU103" s="479"/>
      <c r="HV103" s="479"/>
      <c r="HW103" s="479"/>
      <c r="HX103" s="479"/>
      <c r="HY103" s="479"/>
      <c r="HZ103" s="479"/>
      <c r="IA103" s="480"/>
    </row>
    <row r="104" spans="1:235" ht="12" thickTop="1" x14ac:dyDescent="0.2"/>
    <row r="105" spans="1:235" x14ac:dyDescent="0.2">
      <c r="C105" s="78"/>
      <c r="BU105" s="79"/>
      <c r="BV105" s="79"/>
      <c r="BW105" s="79"/>
      <c r="BX105" s="79"/>
      <c r="BY105" s="79"/>
      <c r="BZ105" s="79"/>
      <c r="CA105" s="79"/>
      <c r="CB105" s="79"/>
      <c r="CC105" s="79"/>
      <c r="CD105" s="79"/>
      <c r="CE105" s="79"/>
      <c r="CF105" s="79"/>
      <c r="CG105" s="79"/>
      <c r="CH105" s="79"/>
      <c r="CI105" s="79"/>
      <c r="CJ105" s="79"/>
      <c r="CK105" s="79"/>
      <c r="CL105" s="79"/>
      <c r="CM105" s="79"/>
      <c r="CN105" s="79"/>
      <c r="CO105" s="79"/>
      <c r="CP105" s="79"/>
      <c r="CQ105" s="79"/>
      <c r="CR105" s="79"/>
      <c r="CS105" s="79"/>
      <c r="CT105" s="79"/>
      <c r="CU105" s="79"/>
      <c r="CV105" s="79"/>
      <c r="CW105" s="79"/>
      <c r="CX105" s="79"/>
      <c r="CY105" s="79"/>
      <c r="CZ105" s="79"/>
      <c r="DA105" s="79"/>
      <c r="DB105" s="79"/>
      <c r="DC105" s="79"/>
      <c r="DD105" s="79"/>
      <c r="DE105" s="79"/>
      <c r="DF105" s="79"/>
      <c r="DG105" s="79"/>
      <c r="DH105" s="79"/>
      <c r="DI105" s="79"/>
      <c r="DK105" s="79"/>
      <c r="DL105" s="80"/>
    </row>
    <row r="106" spans="1:235" x14ac:dyDescent="0.2">
      <c r="BU106" s="79"/>
      <c r="BV106" s="79"/>
      <c r="BW106" s="79"/>
      <c r="BX106" s="79"/>
      <c r="BY106" s="79"/>
      <c r="BZ106" s="79"/>
      <c r="CA106" s="79"/>
      <c r="CB106" s="79"/>
      <c r="CC106" s="79"/>
      <c r="CD106" s="79"/>
      <c r="CE106" s="79"/>
      <c r="CF106" s="79"/>
      <c r="CG106" s="79"/>
      <c r="CH106" s="79"/>
      <c r="CI106" s="79"/>
      <c r="CJ106" s="79"/>
      <c r="CK106" s="79"/>
      <c r="CL106" s="79"/>
      <c r="CM106" s="79"/>
      <c r="CN106" s="79"/>
      <c r="CO106" s="79"/>
      <c r="CP106" s="79"/>
      <c r="CQ106" s="79"/>
      <c r="CR106" s="79"/>
      <c r="CS106" s="79"/>
      <c r="CT106" s="79"/>
      <c r="CU106" s="79"/>
      <c r="CV106" s="79"/>
      <c r="CW106" s="79"/>
      <c r="CX106" s="79"/>
      <c r="CY106" s="79"/>
      <c r="CZ106" s="79"/>
      <c r="DA106" s="79"/>
      <c r="DB106" s="79"/>
      <c r="DC106" s="79"/>
      <c r="DD106" s="79"/>
      <c r="DE106" s="79"/>
      <c r="DF106" s="79"/>
      <c r="DG106" s="79"/>
      <c r="DH106" s="79"/>
      <c r="DI106" s="79"/>
      <c r="DK106" s="79"/>
      <c r="DL106" s="79"/>
    </row>
    <row r="107" spans="1:235" x14ac:dyDescent="0.2">
      <c r="BY107" s="79"/>
      <c r="BZ107" s="39"/>
      <c r="CA107" s="39"/>
      <c r="CL107" s="81"/>
      <c r="CM107" s="81"/>
      <c r="CN107" s="81"/>
      <c r="CO107" s="81"/>
      <c r="CP107" s="81"/>
      <c r="CQ107" s="81"/>
      <c r="CR107" s="81"/>
      <c r="CS107" s="81"/>
      <c r="CT107" s="81"/>
      <c r="CU107" s="81"/>
      <c r="CV107" s="81"/>
      <c r="CW107" s="81"/>
      <c r="CX107" s="81"/>
      <c r="CY107" s="81"/>
      <c r="CZ107" s="81"/>
      <c r="DA107" s="81"/>
      <c r="DB107" s="81"/>
      <c r="DC107" s="81"/>
      <c r="DD107" s="81"/>
      <c r="DE107" s="81"/>
      <c r="DF107" s="81"/>
      <c r="DG107" s="81"/>
      <c r="DH107" s="81"/>
      <c r="DI107" s="81"/>
      <c r="DK107" s="81"/>
    </row>
    <row r="108" spans="1:235" x14ac:dyDescent="0.2">
      <c r="A108" s="7"/>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79"/>
      <c r="BZ108" s="39"/>
      <c r="CA108" s="39"/>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row>
    <row r="109" spans="1:235" x14ac:dyDescent="0.2">
      <c r="B109" s="6"/>
      <c r="C109" s="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79"/>
      <c r="BZ109" s="39"/>
      <c r="CA109" s="39"/>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row>
    <row r="110" spans="1:235" x14ac:dyDescent="0.2">
      <c r="B110" s="6"/>
      <c r="C110" s="6"/>
      <c r="D110" s="6"/>
      <c r="E110" s="6"/>
      <c r="F110" s="6"/>
      <c r="G110" s="6"/>
      <c r="H110" s="6"/>
      <c r="I110" s="6"/>
      <c r="AD110" s="39"/>
      <c r="AE110" s="39"/>
      <c r="BY110" s="79"/>
      <c r="BZ110" s="39"/>
      <c r="CA110" s="39"/>
    </row>
    <row r="111" spans="1:235" x14ac:dyDescent="0.2">
      <c r="B111" s="6"/>
      <c r="C111" s="6"/>
      <c r="D111" s="82"/>
      <c r="E111" s="82"/>
      <c r="F111" s="82"/>
      <c r="G111" s="82"/>
      <c r="H111" s="82"/>
      <c r="I111" s="6"/>
      <c r="AD111" s="39"/>
      <c r="AE111" s="39"/>
      <c r="BY111" s="79"/>
      <c r="BZ111" s="39"/>
      <c r="CA111" s="39"/>
    </row>
    <row r="112" spans="1:235" x14ac:dyDescent="0.2">
      <c r="B112" s="6"/>
      <c r="C112" s="6"/>
      <c r="D112" s="61"/>
      <c r="E112" s="61"/>
      <c r="F112" s="61"/>
      <c r="G112" s="61"/>
      <c r="H112" s="61"/>
      <c r="I112" s="6"/>
      <c r="AD112" s="39"/>
      <c r="AE112" s="39"/>
      <c r="BY112" s="79"/>
      <c r="BZ112" s="39"/>
      <c r="CA112" s="39"/>
    </row>
    <row r="113" spans="2:79" x14ac:dyDescent="0.2">
      <c r="B113" s="6"/>
      <c r="C113" s="6"/>
      <c r="D113" s="61"/>
      <c r="E113" s="61"/>
      <c r="F113" s="61"/>
      <c r="G113" s="61"/>
      <c r="H113" s="61"/>
      <c r="I113" s="6"/>
      <c r="BY113" s="79"/>
      <c r="BZ113" s="39"/>
      <c r="CA113" s="39"/>
    </row>
    <row r="114" spans="2:79" x14ac:dyDescent="0.2">
      <c r="B114" s="6"/>
      <c r="C114" s="6"/>
      <c r="D114" s="61"/>
      <c r="E114" s="61"/>
      <c r="F114" s="61"/>
      <c r="G114" s="61"/>
      <c r="H114" s="61"/>
      <c r="I114" s="6"/>
      <c r="BZ114" s="39"/>
      <c r="CA114" s="39"/>
    </row>
    <row r="115" spans="2:79" x14ac:dyDescent="0.2">
      <c r="B115" s="6"/>
      <c r="C115" s="6"/>
      <c r="D115" s="61"/>
      <c r="E115" s="61"/>
      <c r="F115" s="61"/>
      <c r="G115" s="61"/>
      <c r="H115" s="61"/>
      <c r="I115" s="6"/>
      <c r="BZ115" s="39"/>
      <c r="CA115" s="39"/>
    </row>
    <row r="116" spans="2:79" x14ac:dyDescent="0.2">
      <c r="B116" s="6"/>
      <c r="C116" s="6"/>
      <c r="D116" s="6"/>
      <c r="E116" s="6"/>
      <c r="F116" s="6"/>
      <c r="G116" s="6"/>
      <c r="H116" s="6"/>
      <c r="I116" s="6"/>
      <c r="CA116" s="39"/>
    </row>
    <row r="117" spans="2:79" x14ac:dyDescent="0.2">
      <c r="B117" s="6"/>
      <c r="C117" s="6"/>
      <c r="D117" s="82"/>
      <c r="E117" s="82"/>
      <c r="F117" s="82"/>
      <c r="G117" s="82"/>
      <c r="H117" s="82"/>
      <c r="I117" s="6"/>
      <c r="CA117" s="39"/>
    </row>
    <row r="118" spans="2:79" x14ac:dyDescent="0.2">
      <c r="B118" s="6"/>
      <c r="C118" s="6"/>
      <c r="D118" s="61"/>
      <c r="E118" s="61"/>
      <c r="F118" s="61"/>
      <c r="G118" s="61"/>
      <c r="H118" s="61"/>
      <c r="I118" s="6"/>
    </row>
    <row r="119" spans="2:79" x14ac:dyDescent="0.2">
      <c r="B119" s="6"/>
      <c r="C119" s="6"/>
      <c r="D119" s="61"/>
      <c r="E119" s="61"/>
      <c r="F119" s="61"/>
      <c r="G119" s="61"/>
      <c r="H119" s="61"/>
      <c r="I119" s="6"/>
    </row>
    <row r="120" spans="2:79" x14ac:dyDescent="0.2">
      <c r="B120" s="6"/>
      <c r="C120" s="6"/>
      <c r="D120" s="61"/>
      <c r="E120" s="61"/>
      <c r="F120" s="61"/>
      <c r="G120" s="61"/>
      <c r="H120" s="61"/>
      <c r="I120" s="6"/>
    </row>
    <row r="121" spans="2:79" x14ac:dyDescent="0.2">
      <c r="B121" s="6"/>
      <c r="C121" s="6"/>
      <c r="D121" s="61"/>
      <c r="E121" s="61"/>
      <c r="F121" s="61"/>
      <c r="G121" s="61"/>
      <c r="H121" s="61"/>
      <c r="I121" s="6"/>
    </row>
    <row r="122" spans="2:79" x14ac:dyDescent="0.2">
      <c r="B122" s="6"/>
      <c r="C122" s="6"/>
      <c r="D122" s="61"/>
      <c r="E122" s="61"/>
      <c r="F122" s="61"/>
      <c r="G122" s="61"/>
      <c r="H122" s="61"/>
      <c r="I122" s="6"/>
    </row>
    <row r="123" spans="2:79" x14ac:dyDescent="0.2">
      <c r="B123" s="6"/>
      <c r="C123" s="6"/>
      <c r="D123" s="6"/>
      <c r="E123" s="6"/>
      <c r="F123" s="6"/>
      <c r="G123" s="6"/>
      <c r="H123" s="6"/>
      <c r="I123" s="6"/>
    </row>
    <row r="124" spans="2:79" x14ac:dyDescent="0.2">
      <c r="B124" s="6"/>
      <c r="C124" s="6"/>
      <c r="D124" s="6"/>
      <c r="E124" s="6"/>
      <c r="F124" s="6"/>
      <c r="G124" s="6"/>
      <c r="H124" s="6"/>
      <c r="I124" s="6"/>
    </row>
    <row r="125" spans="2:79" x14ac:dyDescent="0.2">
      <c r="B125" s="6"/>
      <c r="C125" s="6"/>
      <c r="D125" s="82"/>
      <c r="E125" s="82"/>
      <c r="F125" s="82"/>
      <c r="G125" s="82"/>
      <c r="H125" s="82"/>
      <c r="I125" s="6"/>
    </row>
    <row r="126" spans="2:79" x14ac:dyDescent="0.2">
      <c r="B126" s="6"/>
      <c r="C126" s="6"/>
      <c r="D126" s="83"/>
      <c r="E126" s="83"/>
      <c r="F126" s="83"/>
      <c r="G126" s="83"/>
      <c r="H126" s="83"/>
      <c r="I126" s="6"/>
    </row>
    <row r="127" spans="2:79" x14ac:dyDescent="0.2">
      <c r="B127" s="6"/>
      <c r="C127" s="6"/>
      <c r="D127" s="83"/>
      <c r="E127" s="83"/>
      <c r="F127" s="83"/>
      <c r="G127" s="83"/>
      <c r="H127" s="83"/>
      <c r="I127" s="6"/>
    </row>
    <row r="128" spans="2:79" x14ac:dyDescent="0.2">
      <c r="B128" s="6"/>
      <c r="C128" s="6"/>
      <c r="D128" s="83"/>
      <c r="E128" s="83"/>
      <c r="F128" s="83"/>
      <c r="G128" s="83"/>
      <c r="H128" s="83"/>
      <c r="I128" s="6"/>
    </row>
    <row r="129" spans="2:9" x14ac:dyDescent="0.2">
      <c r="B129" s="6"/>
      <c r="C129" s="6"/>
      <c r="D129" s="83"/>
      <c r="E129" s="83"/>
      <c r="F129" s="83"/>
      <c r="G129" s="83"/>
      <c r="H129" s="83"/>
      <c r="I129" s="6"/>
    </row>
    <row r="130" spans="2:9" x14ac:dyDescent="0.2">
      <c r="B130" s="6"/>
      <c r="C130" s="6"/>
      <c r="D130" s="61"/>
      <c r="E130" s="61"/>
      <c r="F130" s="61"/>
      <c r="G130" s="61"/>
      <c r="H130" s="61"/>
      <c r="I130" s="6"/>
    </row>
    <row r="131" spans="2:9" x14ac:dyDescent="0.2">
      <c r="B131" s="6"/>
      <c r="C131" s="6"/>
      <c r="D131" s="6"/>
      <c r="E131" s="6"/>
      <c r="F131" s="6"/>
      <c r="G131" s="6"/>
      <c r="H131" s="6"/>
      <c r="I131" s="6"/>
    </row>
    <row r="132" spans="2:9" x14ac:dyDescent="0.2">
      <c r="B132" s="6"/>
      <c r="C132" s="6"/>
      <c r="D132" s="51"/>
      <c r="E132" s="51"/>
      <c r="F132" s="51"/>
      <c r="G132" s="51"/>
      <c r="H132" s="51"/>
      <c r="I132" s="6"/>
    </row>
    <row r="133" spans="2:9" x14ac:dyDescent="0.2">
      <c r="B133" s="61"/>
      <c r="C133" s="6"/>
      <c r="D133" s="84"/>
      <c r="E133" s="84"/>
      <c r="F133" s="84"/>
      <c r="G133" s="84"/>
      <c r="H133" s="84"/>
      <c r="I133" s="6"/>
    </row>
    <row r="134" spans="2:9" x14ac:dyDescent="0.2">
      <c r="B134" s="83"/>
      <c r="C134" s="6"/>
      <c r="D134" s="6"/>
      <c r="E134" s="6"/>
      <c r="F134" s="6"/>
      <c r="G134" s="6"/>
      <c r="H134" s="6"/>
      <c r="I134" s="6"/>
    </row>
    <row r="135" spans="2:9" x14ac:dyDescent="0.2">
      <c r="B135" s="83"/>
      <c r="C135" s="6"/>
      <c r="D135" s="51"/>
      <c r="E135" s="51"/>
      <c r="F135" s="51"/>
      <c r="G135" s="51"/>
      <c r="H135" s="51"/>
      <c r="I135" s="6"/>
    </row>
  </sheetData>
  <mergeCells count="2">
    <mergeCell ref="IB2:IM2"/>
    <mergeCell ref="HN2:IA2"/>
  </mergeCells>
  <pageMargins left="0.4" right="0.41" top="1.1000000000000001" bottom="0.75" header="0.5" footer="0.5"/>
  <pageSetup scale="51" fitToWidth="7" fitToHeight="2" orientation="landscape" r:id="rId1"/>
  <headerFooter alignWithMargins="0">
    <oddHeader xml:space="preserve">&amp;C&amp;"Arial,Bold"Puget Sound Energy
Actual and Projected 191 Accounts
</oddHeader>
    <oddFooter>&amp;CPage &amp;P of &amp;N&amp;R&amp;F
&amp;A</oddFooter>
  </headerFooter>
  <rowBreaks count="1" manualBreakCount="1">
    <brk id="58" max="246" man="1"/>
  </rowBreaks>
  <colBreaks count="2" manualBreakCount="2">
    <brk id="221" min="1" max="102" man="1"/>
    <brk id="235" min="1" max="102" man="1"/>
  </colBreaks>
  <customProperties>
    <customPr name="_pios_id" r:id="rId2"/>
  </customProperties>
  <drawing r:id="rId3"/>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R45"/>
  <sheetViews>
    <sheetView workbookViewId="0">
      <selection activeCell="F11" sqref="F11"/>
    </sheetView>
  </sheetViews>
  <sheetFormatPr defaultColWidth="9.140625" defaultRowHeight="11.25" x14ac:dyDescent="0.2"/>
  <cols>
    <col min="1" max="1" width="26.28515625" style="38" customWidth="1"/>
    <col min="2" max="15" width="12.28515625" style="38" bestFit="1" customWidth="1"/>
    <col min="16" max="16" width="14" style="38" bestFit="1" customWidth="1"/>
    <col min="17" max="17" width="13.42578125" style="38" bestFit="1" customWidth="1"/>
    <col min="18" max="16384" width="9.140625" style="38"/>
  </cols>
  <sheetData>
    <row r="1" spans="1:17" x14ac:dyDescent="0.2">
      <c r="A1" s="537" t="str">
        <f>'106 Tracker Amort Balances'!A1:E1</f>
        <v>Puget Sound Energy</v>
      </c>
      <c r="B1" s="538"/>
      <c r="C1" s="538"/>
      <c r="D1" s="538"/>
      <c r="E1" s="538"/>
      <c r="F1" s="538"/>
      <c r="G1" s="538"/>
      <c r="H1" s="538"/>
      <c r="I1" s="538"/>
      <c r="J1" s="538"/>
      <c r="K1" s="538"/>
      <c r="L1" s="538"/>
      <c r="M1" s="538"/>
      <c r="N1" s="538"/>
      <c r="O1" s="538"/>
      <c r="P1" s="538"/>
    </row>
    <row r="2" spans="1:17" x14ac:dyDescent="0.2">
      <c r="A2" s="537" t="str">
        <f>'106 Tracker Amort Balances'!A2:E2</f>
        <v xml:space="preserve">PGA Deferral Amortization 106 Tracker Filing </v>
      </c>
      <c r="B2" s="538"/>
      <c r="C2" s="538"/>
      <c r="D2" s="538"/>
      <c r="E2" s="538"/>
      <c r="F2" s="538"/>
      <c r="G2" s="538"/>
      <c r="H2" s="538"/>
      <c r="I2" s="538"/>
      <c r="J2" s="538"/>
      <c r="K2" s="538"/>
      <c r="L2" s="538"/>
      <c r="M2" s="538"/>
      <c r="N2" s="538"/>
      <c r="O2" s="538"/>
      <c r="P2" s="538"/>
    </row>
    <row r="3" spans="1:17" x14ac:dyDescent="0.2">
      <c r="A3" s="539" t="s">
        <v>240</v>
      </c>
      <c r="B3" s="512"/>
      <c r="C3" s="512"/>
      <c r="D3" s="512"/>
      <c r="E3" s="512"/>
      <c r="F3" s="512"/>
      <c r="G3" s="512"/>
      <c r="H3" s="512"/>
      <c r="I3" s="512"/>
      <c r="J3" s="512"/>
      <c r="K3" s="512"/>
      <c r="L3" s="512"/>
      <c r="M3" s="512"/>
      <c r="N3" s="512"/>
      <c r="O3" s="512"/>
      <c r="P3" s="512"/>
    </row>
    <row r="4" spans="1:17" x14ac:dyDescent="0.2">
      <c r="A4" s="537" t="str">
        <f>'106 Tracker Amort Balances'!A4:E4</f>
        <v>Effective November 1, 2019</v>
      </c>
      <c r="B4" s="538"/>
      <c r="C4" s="538"/>
      <c r="D4" s="538"/>
      <c r="E4" s="538"/>
      <c r="F4" s="538"/>
      <c r="G4" s="538"/>
      <c r="H4" s="538"/>
      <c r="I4" s="538"/>
      <c r="J4" s="538"/>
      <c r="K4" s="538"/>
      <c r="L4" s="538"/>
      <c r="M4" s="538"/>
      <c r="N4" s="538"/>
      <c r="O4" s="538"/>
      <c r="P4" s="538"/>
    </row>
    <row r="5" spans="1:17" x14ac:dyDescent="0.2">
      <c r="A5" s="430"/>
      <c r="B5" s="431"/>
      <c r="C5" s="431"/>
      <c r="D5" s="431"/>
      <c r="E5" s="431"/>
      <c r="F5" s="431"/>
      <c r="G5" s="431"/>
      <c r="H5" s="431"/>
      <c r="I5" s="431"/>
      <c r="J5" s="431"/>
      <c r="K5" s="431"/>
      <c r="L5" s="431"/>
      <c r="M5" s="431"/>
      <c r="N5" s="431"/>
      <c r="O5" s="431"/>
      <c r="P5" s="431"/>
    </row>
    <row r="6" spans="1:17" x14ac:dyDescent="0.2">
      <c r="A6" s="89"/>
      <c r="B6" s="540" t="s">
        <v>405</v>
      </c>
      <c r="C6" s="541"/>
      <c r="D6" s="541"/>
      <c r="E6" s="541"/>
      <c r="F6" s="541"/>
      <c r="G6" s="541"/>
      <c r="H6" s="541"/>
      <c r="I6" s="541"/>
      <c r="J6" s="541"/>
      <c r="K6" s="541"/>
      <c r="L6" s="541"/>
      <c r="M6" s="541"/>
      <c r="N6" s="541"/>
      <c r="O6" s="541"/>
    </row>
    <row r="7" spans="1:17" x14ac:dyDescent="0.2">
      <c r="A7" s="89"/>
      <c r="P7" s="42"/>
    </row>
    <row r="8" spans="1:17" x14ac:dyDescent="0.2">
      <c r="B8" s="432">
        <v>43709</v>
      </c>
      <c r="C8" s="433">
        <f>EDATE(B8,1)</f>
        <v>43739</v>
      </c>
      <c r="D8" s="433">
        <f t="shared" ref="D8:O8" si="0">EDATE(C8,1)</f>
        <v>43770</v>
      </c>
      <c r="E8" s="433">
        <f t="shared" si="0"/>
        <v>43800</v>
      </c>
      <c r="F8" s="433">
        <f t="shared" si="0"/>
        <v>43831</v>
      </c>
      <c r="G8" s="433">
        <f t="shared" si="0"/>
        <v>43862</v>
      </c>
      <c r="H8" s="433">
        <f t="shared" si="0"/>
        <v>43891</v>
      </c>
      <c r="I8" s="433">
        <f t="shared" si="0"/>
        <v>43922</v>
      </c>
      <c r="J8" s="433">
        <f t="shared" si="0"/>
        <v>43952</v>
      </c>
      <c r="K8" s="433">
        <f t="shared" si="0"/>
        <v>43983</v>
      </c>
      <c r="L8" s="433">
        <f t="shared" si="0"/>
        <v>44013</v>
      </c>
      <c r="M8" s="433">
        <f t="shared" si="0"/>
        <v>44044</v>
      </c>
      <c r="N8" s="433">
        <f t="shared" si="0"/>
        <v>44075</v>
      </c>
      <c r="O8" s="433">
        <f t="shared" si="0"/>
        <v>44105</v>
      </c>
      <c r="P8" s="434" t="s">
        <v>276</v>
      </c>
      <c r="Q8" s="435"/>
    </row>
    <row r="9" spans="1:17" ht="12" thickBot="1" x14ac:dyDescent="0.25">
      <c r="A9" s="89" t="s">
        <v>241</v>
      </c>
      <c r="D9" s="42"/>
    </row>
    <row r="10" spans="1:17" ht="12" thickTop="1" x14ac:dyDescent="0.2">
      <c r="A10" s="38" t="s">
        <v>242</v>
      </c>
      <c r="B10" s="484"/>
      <c r="C10" s="485"/>
      <c r="D10" s="485"/>
      <c r="E10" s="485"/>
      <c r="F10" s="485"/>
      <c r="G10" s="485"/>
      <c r="H10" s="485"/>
      <c r="I10" s="485"/>
      <c r="J10" s="485"/>
      <c r="K10" s="485"/>
      <c r="L10" s="485"/>
      <c r="M10" s="485"/>
      <c r="N10" s="485"/>
      <c r="O10" s="486"/>
      <c r="P10" s="119">
        <v>136500932.28368714</v>
      </c>
    </row>
    <row r="11" spans="1:17" x14ac:dyDescent="0.2">
      <c r="A11" s="38" t="s">
        <v>243</v>
      </c>
      <c r="B11" s="487"/>
      <c r="C11" s="452"/>
      <c r="D11" s="452"/>
      <c r="E11" s="452"/>
      <c r="F11" s="452"/>
      <c r="G11" s="452"/>
      <c r="H11" s="452"/>
      <c r="I11" s="452"/>
      <c r="J11" s="452"/>
      <c r="K11" s="452"/>
      <c r="L11" s="452"/>
      <c r="M11" s="452"/>
      <c r="N11" s="452"/>
      <c r="O11" s="488"/>
      <c r="P11" s="436">
        <v>175234736.50082079</v>
      </c>
      <c r="Q11" s="119"/>
    </row>
    <row r="12" spans="1:17" ht="12" thickBot="1" x14ac:dyDescent="0.25">
      <c r="A12" s="38" t="s">
        <v>244</v>
      </c>
      <c r="B12" s="489"/>
      <c r="C12" s="490"/>
      <c r="D12" s="490"/>
      <c r="E12" s="490"/>
      <c r="F12" s="490"/>
      <c r="G12" s="490"/>
      <c r="H12" s="490"/>
      <c r="I12" s="490"/>
      <c r="J12" s="490"/>
      <c r="K12" s="490"/>
      <c r="L12" s="490"/>
      <c r="M12" s="490"/>
      <c r="N12" s="490"/>
      <c r="O12" s="491"/>
      <c r="P12" s="119">
        <v>311735668.78450793</v>
      </c>
    </row>
    <row r="13" spans="1:17" ht="12" thickTop="1" x14ac:dyDescent="0.2">
      <c r="A13" s="437"/>
      <c r="B13" s="438"/>
      <c r="C13" s="438"/>
      <c r="D13" s="119"/>
      <c r="E13" s="119"/>
      <c r="F13" s="119"/>
      <c r="G13" s="119"/>
      <c r="H13" s="119"/>
      <c r="I13" s="119"/>
      <c r="J13" s="119"/>
      <c r="K13" s="119"/>
      <c r="L13" s="119"/>
      <c r="M13" s="119"/>
      <c r="N13" s="119"/>
      <c r="O13" s="119"/>
      <c r="P13" s="42"/>
    </row>
    <row r="14" spans="1:17" x14ac:dyDescent="0.2">
      <c r="B14" s="433"/>
      <c r="C14" s="433"/>
      <c r="D14" s="433"/>
      <c r="E14" s="433"/>
      <c r="F14" s="433"/>
      <c r="G14" s="433"/>
      <c r="H14" s="433"/>
      <c r="I14" s="433"/>
      <c r="J14" s="433"/>
      <c r="K14" s="433"/>
      <c r="L14" s="433"/>
      <c r="M14" s="433"/>
      <c r="N14" s="433"/>
      <c r="O14" s="433"/>
      <c r="P14" s="435"/>
    </row>
    <row r="15" spans="1:17" x14ac:dyDescent="0.2">
      <c r="B15" s="433"/>
      <c r="C15" s="433"/>
      <c r="D15" s="433"/>
      <c r="E15" s="433"/>
      <c r="F15" s="433"/>
      <c r="G15" s="433"/>
      <c r="H15" s="439"/>
      <c r="I15" s="439"/>
      <c r="J15" s="439"/>
      <c r="K15" s="439"/>
      <c r="L15" s="439"/>
      <c r="M15" s="439"/>
      <c r="N15" s="439"/>
      <c r="O15" s="439"/>
      <c r="P15" s="435"/>
      <c r="Q15" s="439"/>
    </row>
    <row r="16" spans="1:17" x14ac:dyDescent="0.2">
      <c r="B16" s="433"/>
      <c r="C16" s="433"/>
      <c r="D16" s="433"/>
      <c r="E16" s="433"/>
      <c r="F16" s="433"/>
      <c r="G16" s="433"/>
      <c r="H16" s="433"/>
      <c r="I16" s="433"/>
      <c r="J16" s="433"/>
      <c r="K16" s="433"/>
      <c r="L16" s="433"/>
      <c r="M16" s="433"/>
      <c r="N16" s="433"/>
      <c r="O16" s="433"/>
      <c r="P16" s="435"/>
    </row>
    <row r="17" spans="1:18" x14ac:dyDescent="0.2">
      <c r="A17" s="440" t="s">
        <v>245</v>
      </c>
      <c r="B17" s="441"/>
      <c r="C17" s="441"/>
      <c r="D17" s="441"/>
      <c r="E17" s="441"/>
      <c r="F17" s="441"/>
      <c r="G17" s="441"/>
      <c r="H17" s="441"/>
      <c r="I17" s="441"/>
      <c r="J17" s="441"/>
      <c r="K17" s="441"/>
      <c r="L17" s="441"/>
      <c r="M17" s="441"/>
      <c r="N17" s="441"/>
      <c r="O17" s="441"/>
      <c r="P17" s="119"/>
    </row>
    <row r="18" spans="1:18" x14ac:dyDescent="0.2">
      <c r="A18" s="492" t="s">
        <v>379</v>
      </c>
      <c r="B18" s="17"/>
      <c r="C18" s="17"/>
      <c r="D18" s="17"/>
      <c r="E18" s="17"/>
      <c r="F18" s="17"/>
      <c r="G18" s="441"/>
      <c r="H18" s="441"/>
      <c r="I18" s="441"/>
      <c r="J18" s="441"/>
      <c r="K18" s="441"/>
      <c r="L18" s="441"/>
      <c r="M18" s="441"/>
      <c r="N18" s="441"/>
      <c r="O18" s="441"/>
      <c r="P18" s="119"/>
    </row>
    <row r="20" spans="1:18" s="42" customFormat="1" x14ac:dyDescent="0.2">
      <c r="A20" s="442"/>
      <c r="E20" s="438"/>
      <c r="F20" s="438"/>
      <c r="G20" s="438"/>
      <c r="H20" s="438"/>
      <c r="I20" s="438"/>
      <c r="J20" s="438"/>
      <c r="K20" s="438"/>
      <c r="L20" s="438"/>
      <c r="M20" s="438"/>
      <c r="N20" s="438"/>
      <c r="O20" s="438"/>
      <c r="P20" s="438"/>
      <c r="Q20" s="438"/>
    </row>
    <row r="21" spans="1:18" s="42" customFormat="1" x14ac:dyDescent="0.2">
      <c r="A21" s="442"/>
      <c r="E21" s="438"/>
      <c r="F21" s="438"/>
      <c r="G21" s="438"/>
      <c r="H21" s="438"/>
      <c r="I21" s="438"/>
      <c r="J21" s="438"/>
      <c r="K21" s="438"/>
      <c r="L21" s="438"/>
      <c r="M21" s="438"/>
      <c r="N21" s="438"/>
      <c r="O21" s="438"/>
      <c r="P21" s="438"/>
      <c r="Q21" s="438"/>
    </row>
    <row r="22" spans="1:18" s="42" customFormat="1" x14ac:dyDescent="0.2">
      <c r="A22" s="443"/>
      <c r="E22" s="438"/>
      <c r="F22" s="438"/>
      <c r="G22" s="438"/>
      <c r="H22" s="438"/>
      <c r="I22" s="438"/>
      <c r="J22" s="438"/>
      <c r="K22" s="438"/>
      <c r="L22" s="438"/>
      <c r="M22" s="438"/>
      <c r="N22" s="438"/>
      <c r="O22" s="438"/>
      <c r="P22" s="438"/>
      <c r="Q22" s="438"/>
    </row>
    <row r="23" spans="1:18" s="42" customFormat="1" x14ac:dyDescent="0.2">
      <c r="E23" s="438"/>
      <c r="F23" s="438"/>
      <c r="G23" s="438"/>
      <c r="H23" s="438"/>
      <c r="I23" s="438"/>
      <c r="J23" s="438"/>
      <c r="K23" s="438"/>
      <c r="L23" s="438"/>
      <c r="M23" s="438"/>
      <c r="N23" s="438"/>
      <c r="O23" s="438"/>
      <c r="P23" s="438"/>
      <c r="Q23" s="438"/>
      <c r="R23" s="444"/>
    </row>
    <row r="24" spans="1:18" s="42" customFormat="1" x14ac:dyDescent="0.2">
      <c r="A24" s="370"/>
      <c r="B24" s="82"/>
      <c r="C24" s="82"/>
      <c r="D24" s="82"/>
      <c r="E24" s="82"/>
      <c r="F24" s="82"/>
      <c r="G24" s="82"/>
      <c r="H24" s="82"/>
      <c r="I24" s="82"/>
      <c r="J24" s="82"/>
      <c r="K24" s="82"/>
      <c r="L24" s="82"/>
      <c r="M24" s="82"/>
      <c r="N24" s="82"/>
      <c r="O24" s="82"/>
      <c r="P24" s="445"/>
      <c r="Q24" s="438"/>
      <c r="R24" s="444"/>
    </row>
    <row r="25" spans="1:18" s="42" customFormat="1" x14ac:dyDescent="0.2">
      <c r="A25" s="370"/>
      <c r="Q25" s="438"/>
      <c r="R25" s="444"/>
    </row>
    <row r="26" spans="1:18" s="42" customFormat="1" x14ac:dyDescent="0.2">
      <c r="B26" s="446"/>
      <c r="C26" s="446"/>
      <c r="D26" s="444"/>
      <c r="E26" s="444"/>
      <c r="F26" s="444"/>
      <c r="G26" s="444"/>
      <c r="H26" s="444"/>
      <c r="I26" s="444"/>
      <c r="J26" s="444"/>
      <c r="K26" s="444"/>
      <c r="L26" s="444"/>
      <c r="M26" s="444"/>
      <c r="N26" s="444"/>
      <c r="O26" s="444"/>
      <c r="P26" s="438"/>
      <c r="Q26" s="438"/>
      <c r="R26" s="444"/>
    </row>
    <row r="27" spans="1:18" s="42" customFormat="1" x14ac:dyDescent="0.2">
      <c r="B27" s="446"/>
      <c r="C27" s="446"/>
      <c r="D27" s="444"/>
      <c r="E27" s="444"/>
      <c r="F27" s="444"/>
      <c r="G27" s="444"/>
      <c r="H27" s="444"/>
      <c r="I27" s="444"/>
      <c r="J27" s="444"/>
      <c r="K27" s="444"/>
      <c r="L27" s="444"/>
      <c r="M27" s="444"/>
      <c r="N27" s="444"/>
      <c r="O27" s="444"/>
      <c r="P27" s="438"/>
      <c r="Q27" s="438"/>
      <c r="R27" s="444"/>
    </row>
    <row r="28" spans="1:18" s="42" customFormat="1" x14ac:dyDescent="0.2">
      <c r="B28" s="16"/>
      <c r="C28" s="16"/>
      <c r="D28" s="438"/>
      <c r="E28" s="438"/>
      <c r="F28" s="438"/>
      <c r="G28" s="438"/>
      <c r="H28" s="438"/>
      <c r="I28" s="438"/>
      <c r="J28" s="438"/>
      <c r="K28" s="438"/>
      <c r="L28" s="438"/>
      <c r="M28" s="438"/>
      <c r="N28" s="438"/>
      <c r="O28" s="438"/>
      <c r="P28" s="438"/>
      <c r="Q28" s="438"/>
      <c r="R28" s="444"/>
    </row>
    <row r="29" spans="1:18" s="42" customFormat="1" x14ac:dyDescent="0.2">
      <c r="A29" s="442"/>
      <c r="B29" s="438"/>
      <c r="C29" s="438"/>
      <c r="D29" s="438"/>
      <c r="E29" s="438"/>
      <c r="F29" s="438"/>
      <c r="G29" s="438"/>
      <c r="H29" s="438"/>
      <c r="I29" s="438"/>
      <c r="J29" s="438"/>
      <c r="K29" s="438"/>
      <c r="L29" s="438"/>
      <c r="M29" s="438"/>
      <c r="N29" s="438"/>
      <c r="O29" s="438"/>
      <c r="Q29" s="438"/>
      <c r="R29" s="444"/>
    </row>
    <row r="30" spans="1:18" s="42" customFormat="1" x14ac:dyDescent="0.2">
      <c r="A30" s="442"/>
      <c r="E30" s="438"/>
      <c r="F30" s="438"/>
      <c r="G30" s="438"/>
      <c r="H30" s="438"/>
      <c r="I30" s="438"/>
      <c r="J30" s="438"/>
      <c r="K30" s="438"/>
      <c r="L30" s="438"/>
      <c r="M30" s="438"/>
      <c r="N30" s="438"/>
      <c r="O30" s="438"/>
      <c r="P30" s="438"/>
      <c r="Q30" s="438"/>
    </row>
    <row r="31" spans="1:18" s="42" customFormat="1" x14ac:dyDescent="0.2">
      <c r="A31" s="442"/>
      <c r="B31" s="82"/>
      <c r="C31" s="82"/>
      <c r="G31" s="447"/>
      <c r="H31" s="447"/>
      <c r="I31" s="447"/>
      <c r="J31" s="447"/>
      <c r="K31" s="447"/>
      <c r="L31" s="447"/>
      <c r="M31" s="447"/>
      <c r="N31" s="447"/>
      <c r="O31" s="447"/>
      <c r="Q31" s="448"/>
    </row>
    <row r="32" spans="1:18" s="42" customFormat="1" x14ac:dyDescent="0.2">
      <c r="G32" s="376"/>
      <c r="H32" s="376"/>
      <c r="I32" s="376"/>
      <c r="J32" s="376"/>
      <c r="K32" s="376"/>
      <c r="L32" s="376"/>
      <c r="M32" s="376"/>
      <c r="N32" s="376"/>
      <c r="O32" s="376"/>
    </row>
    <row r="33" spans="1:17" s="42" customFormat="1" x14ac:dyDescent="0.2">
      <c r="A33" s="442"/>
      <c r="B33" s="446"/>
      <c r="C33" s="446"/>
      <c r="G33" s="449"/>
      <c r="H33" s="449"/>
      <c r="I33" s="449"/>
      <c r="J33" s="449"/>
      <c r="K33" s="449"/>
      <c r="L33" s="449"/>
      <c r="M33" s="449"/>
      <c r="N33" s="449"/>
      <c r="O33" s="449"/>
    </row>
    <row r="34" spans="1:17" s="42" customFormat="1" x14ac:dyDescent="0.2">
      <c r="B34" s="446"/>
      <c r="C34" s="446"/>
    </row>
    <row r="35" spans="1:17" s="42" customFormat="1" x14ac:dyDescent="0.2">
      <c r="B35" s="16"/>
      <c r="C35" s="16"/>
      <c r="H35" s="376"/>
      <c r="I35" s="376"/>
      <c r="J35" s="376"/>
      <c r="K35" s="376"/>
      <c r="L35" s="376"/>
      <c r="M35" s="376"/>
      <c r="N35" s="376"/>
      <c r="O35" s="376"/>
      <c r="Q35" s="376"/>
    </row>
    <row r="36" spans="1:17" s="42" customFormat="1" x14ac:dyDescent="0.2"/>
    <row r="37" spans="1:17" s="42" customFormat="1" x14ac:dyDescent="0.2"/>
    <row r="38" spans="1:17" s="42" customFormat="1" x14ac:dyDescent="0.2"/>
    <row r="39" spans="1:17" s="42" customFormat="1" x14ac:dyDescent="0.2"/>
    <row r="40" spans="1:17" s="42" customFormat="1" x14ac:dyDescent="0.2"/>
    <row r="41" spans="1:17" s="42" customFormat="1" x14ac:dyDescent="0.2"/>
    <row r="42" spans="1:17" s="42" customFormat="1" x14ac:dyDescent="0.2"/>
    <row r="43" spans="1:17" s="42" customFormat="1" x14ac:dyDescent="0.2"/>
    <row r="44" spans="1:17" s="42" customFormat="1" x14ac:dyDescent="0.2"/>
    <row r="45" spans="1:17" s="42" customFormat="1" x14ac:dyDescent="0.2"/>
  </sheetData>
  <mergeCells count="5">
    <mergeCell ref="A1:P1"/>
    <mergeCell ref="A2:P2"/>
    <mergeCell ref="A4:P4"/>
    <mergeCell ref="A3:P3"/>
    <mergeCell ref="B6:O6"/>
  </mergeCells>
  <printOptions horizontalCentered="1"/>
  <pageMargins left="0" right="0" top="1" bottom="1" header="0.5" footer="0.5"/>
  <pageSetup scale="67" orientation="landscape" r:id="rId1"/>
  <headerFooter alignWithMargins="0">
    <oddFooter>&amp;CPage &amp;P of &amp;N&amp;R&amp;F
&amp;A</oddFooter>
  </headerFooter>
  <customProperties>
    <customPr name="_pios_id" r:id="rId2"/>
  </customProperties>
  <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55"/>
  <sheetViews>
    <sheetView zoomScaleNormal="100" workbookViewId="0">
      <pane xSplit="2" ySplit="3" topLeftCell="C4" activePane="bottomRight" state="frozen"/>
      <selection activeCell="J29" sqref="J29"/>
      <selection pane="topRight" activeCell="J29" sqref="J29"/>
      <selection pane="bottomLeft" activeCell="J29" sqref="J29"/>
      <selection pane="bottomRight" sqref="A1:XFD1048576"/>
    </sheetView>
  </sheetViews>
  <sheetFormatPr defaultColWidth="9.140625" defaultRowHeight="11.25" x14ac:dyDescent="0.2"/>
  <cols>
    <col min="1" max="1" width="4.42578125" style="1" customWidth="1"/>
    <col min="2" max="2" width="62.7109375" style="1" customWidth="1"/>
    <col min="3" max="3" width="10.42578125" style="1" bestFit="1" customWidth="1"/>
    <col min="4" max="10" width="10.7109375" style="1" bestFit="1" customWidth="1"/>
    <col min="11" max="11" width="10.42578125" style="1" bestFit="1" customWidth="1"/>
    <col min="12" max="15" width="9.85546875" style="1" bestFit="1" customWidth="1"/>
    <col min="16" max="22" width="10.7109375" style="1" bestFit="1" customWidth="1"/>
    <col min="23" max="27" width="9.85546875" style="1" bestFit="1" customWidth="1"/>
    <col min="28" max="28" width="10.7109375" style="1" bestFit="1" customWidth="1"/>
    <col min="29" max="16384" width="9.140625" style="1"/>
  </cols>
  <sheetData>
    <row r="1" spans="1:28" x14ac:dyDescent="0.2">
      <c r="A1" s="7" t="s">
        <v>5</v>
      </c>
    </row>
    <row r="2" spans="1:28" ht="12" thickBot="1" x14ac:dyDescent="0.25">
      <c r="A2" s="7" t="s">
        <v>205</v>
      </c>
    </row>
    <row r="3" spans="1:28" x14ac:dyDescent="0.2">
      <c r="C3" s="207">
        <f>'F2019 Forecast'!B7</f>
        <v>43709</v>
      </c>
      <c r="D3" s="128">
        <f>EDATE(C3,1)</f>
        <v>43739</v>
      </c>
      <c r="E3" s="310">
        <f t="shared" ref="E3:P3" si="0">EDATE(D3,1)</f>
        <v>43770</v>
      </c>
      <c r="F3" s="299">
        <f t="shared" si="0"/>
        <v>43800</v>
      </c>
      <c r="G3" s="299">
        <f t="shared" si="0"/>
        <v>43831</v>
      </c>
      <c r="H3" s="299">
        <f t="shared" si="0"/>
        <v>43862</v>
      </c>
      <c r="I3" s="299">
        <f t="shared" si="0"/>
        <v>43891</v>
      </c>
      <c r="J3" s="299">
        <f t="shared" si="0"/>
        <v>43922</v>
      </c>
      <c r="K3" s="299">
        <f t="shared" si="0"/>
        <v>43952</v>
      </c>
      <c r="L3" s="299">
        <f t="shared" si="0"/>
        <v>43983</v>
      </c>
      <c r="M3" s="299">
        <f t="shared" si="0"/>
        <v>44013</v>
      </c>
      <c r="N3" s="299">
        <f t="shared" si="0"/>
        <v>44044</v>
      </c>
      <c r="O3" s="299">
        <f t="shared" si="0"/>
        <v>44075</v>
      </c>
      <c r="P3" s="300">
        <f t="shared" si="0"/>
        <v>44105</v>
      </c>
      <c r="Q3" s="310">
        <f t="shared" ref="Q3" si="1">EDATE(P3,1)</f>
        <v>44136</v>
      </c>
      <c r="R3" s="299">
        <f t="shared" ref="R3" si="2">EDATE(Q3,1)</f>
        <v>44166</v>
      </c>
      <c r="S3" s="299">
        <f t="shared" ref="S3" si="3">EDATE(R3,1)</f>
        <v>44197</v>
      </c>
      <c r="T3" s="299">
        <f t="shared" ref="T3" si="4">EDATE(S3,1)</f>
        <v>44228</v>
      </c>
      <c r="U3" s="299">
        <f t="shared" ref="U3" si="5">EDATE(T3,1)</f>
        <v>44256</v>
      </c>
      <c r="V3" s="299">
        <f t="shared" ref="V3" si="6">EDATE(U3,1)</f>
        <v>44287</v>
      </c>
      <c r="W3" s="299">
        <f t="shared" ref="W3" si="7">EDATE(V3,1)</f>
        <v>44317</v>
      </c>
      <c r="X3" s="299">
        <f t="shared" ref="X3" si="8">EDATE(W3,1)</f>
        <v>44348</v>
      </c>
      <c r="Y3" s="299">
        <f t="shared" ref="Y3" si="9">EDATE(X3,1)</f>
        <v>44378</v>
      </c>
      <c r="Z3" s="299">
        <f t="shared" ref="Z3" si="10">EDATE(Y3,1)</f>
        <v>44409</v>
      </c>
      <c r="AA3" s="299">
        <f t="shared" ref="AA3" si="11">EDATE(Z3,1)</f>
        <v>44440</v>
      </c>
      <c r="AB3" s="300">
        <f t="shared" ref="AB3" si="12">EDATE(AA3,1)</f>
        <v>44470</v>
      </c>
    </row>
    <row r="4" spans="1:28" x14ac:dyDescent="0.2">
      <c r="A4" s="1" t="s">
        <v>206</v>
      </c>
      <c r="E4" s="316"/>
      <c r="F4" s="6"/>
      <c r="G4" s="6"/>
      <c r="H4" s="6"/>
      <c r="I4" s="6"/>
      <c r="J4" s="6"/>
      <c r="K4" s="6"/>
      <c r="L4" s="6"/>
      <c r="M4" s="6"/>
      <c r="N4" s="6"/>
      <c r="O4" s="6"/>
      <c r="P4" s="317"/>
      <c r="Q4" s="316"/>
      <c r="R4" s="6"/>
      <c r="S4" s="6"/>
      <c r="T4" s="6"/>
      <c r="U4" s="6"/>
      <c r="V4" s="6"/>
      <c r="W4" s="6"/>
      <c r="X4" s="6"/>
      <c r="Y4" s="6"/>
      <c r="Z4" s="6"/>
      <c r="AA4" s="6"/>
      <c r="AB4" s="317"/>
    </row>
    <row r="5" spans="1:28" x14ac:dyDescent="0.2">
      <c r="B5" s="1" t="s">
        <v>207</v>
      </c>
      <c r="C5" s="208">
        <f>'F2019 Forecast'!B8</f>
        <v>17976427</v>
      </c>
      <c r="D5" s="208">
        <f>'F2019 Forecast'!C8</f>
        <v>43018422</v>
      </c>
      <c r="E5" s="321">
        <f>'F2019 Forecast'!D8</f>
        <v>77407911</v>
      </c>
      <c r="F5" s="322">
        <f>'F2019 Forecast'!E8</f>
        <v>100724539</v>
      </c>
      <c r="G5" s="322">
        <f>'F2019 Forecast'!F8</f>
        <v>93350674</v>
      </c>
      <c r="H5" s="322">
        <f>'F2019 Forecast'!G8</f>
        <v>82068598</v>
      </c>
      <c r="I5" s="322">
        <f>'F2019 Forecast'!H8</f>
        <v>70825946</v>
      </c>
      <c r="J5" s="322">
        <f>'F2019 Forecast'!I8</f>
        <v>50936814</v>
      </c>
      <c r="K5" s="322">
        <f>'F2019 Forecast'!J8</f>
        <v>30239481</v>
      </c>
      <c r="L5" s="322">
        <f>'F2019 Forecast'!K8</f>
        <v>19650181</v>
      </c>
      <c r="M5" s="322">
        <f>'F2019 Forecast'!L8</f>
        <v>13603679</v>
      </c>
      <c r="N5" s="322">
        <f>'F2019 Forecast'!M8</f>
        <v>12609707</v>
      </c>
      <c r="O5" s="322">
        <f>'F2019 Forecast'!N8</f>
        <v>18059370</v>
      </c>
      <c r="P5" s="323">
        <f>'F2019 Forecast'!O8</f>
        <v>43107059</v>
      </c>
      <c r="Q5" s="321">
        <f>'F2019 Forecast'!P8</f>
        <v>77508480</v>
      </c>
      <c r="R5" s="322">
        <f>'F2019 Forecast'!Q8</f>
        <v>100995168</v>
      </c>
      <c r="S5" s="322">
        <f>'F2019 Forecast'!R8</f>
        <v>94457524</v>
      </c>
      <c r="T5" s="322">
        <f>'F2019 Forecast'!S8</f>
        <v>80460447</v>
      </c>
      <c r="U5" s="322">
        <f>'F2019 Forecast'!T8</f>
        <v>71703960</v>
      </c>
      <c r="V5" s="322">
        <f>'F2019 Forecast'!U8</f>
        <v>51601945</v>
      </c>
      <c r="W5" s="322">
        <f>'F2019 Forecast'!V8</f>
        <v>30684181</v>
      </c>
      <c r="X5" s="322">
        <f>'F2019 Forecast'!W8</f>
        <v>19967815</v>
      </c>
      <c r="Y5" s="322">
        <f>'F2019 Forecast'!X8</f>
        <v>13837038</v>
      </c>
      <c r="Z5" s="322">
        <f>'F2019 Forecast'!Y8</f>
        <v>12811601</v>
      </c>
      <c r="AA5" s="322">
        <f>'F2019 Forecast'!Z8</f>
        <v>18317822</v>
      </c>
      <c r="AB5" s="323">
        <f>'F2019 Forecast'!AA8</f>
        <v>43681017</v>
      </c>
    </row>
    <row r="6" spans="1:28" x14ac:dyDescent="0.2">
      <c r="B6" s="1" t="s">
        <v>208</v>
      </c>
      <c r="C6" s="208">
        <f>'F2019 Forecast'!B9</f>
        <v>969</v>
      </c>
      <c r="D6" s="208">
        <f>'F2019 Forecast'!C9</f>
        <v>1006</v>
      </c>
      <c r="E6" s="321">
        <f>'F2019 Forecast'!D9</f>
        <v>849</v>
      </c>
      <c r="F6" s="322">
        <f>'F2019 Forecast'!E9</f>
        <v>894</v>
      </c>
      <c r="G6" s="322">
        <f>'F2019 Forecast'!F9</f>
        <v>795</v>
      </c>
      <c r="H6" s="322">
        <f>'F2019 Forecast'!G9</f>
        <v>590</v>
      </c>
      <c r="I6" s="322">
        <f>'F2019 Forecast'!H9</f>
        <v>691</v>
      </c>
      <c r="J6" s="322">
        <f>'F2019 Forecast'!I9</f>
        <v>634</v>
      </c>
      <c r="K6" s="322">
        <f>'F2019 Forecast'!J9</f>
        <v>547</v>
      </c>
      <c r="L6" s="322">
        <f>'F2019 Forecast'!K9</f>
        <v>568</v>
      </c>
      <c r="M6" s="322">
        <f>'F2019 Forecast'!L9</f>
        <v>722</v>
      </c>
      <c r="N6" s="322">
        <f>'F2019 Forecast'!M9</f>
        <v>772</v>
      </c>
      <c r="O6" s="322">
        <f>'F2019 Forecast'!N9</f>
        <v>938</v>
      </c>
      <c r="P6" s="323">
        <f>'F2019 Forecast'!O9</f>
        <v>983</v>
      </c>
      <c r="Q6" s="321">
        <f>'F2019 Forecast'!P9</f>
        <v>833</v>
      </c>
      <c r="R6" s="322">
        <f>'F2019 Forecast'!Q9</f>
        <v>881</v>
      </c>
      <c r="S6" s="322">
        <f>'F2019 Forecast'!R9</f>
        <v>791</v>
      </c>
      <c r="T6" s="322">
        <f>'F2019 Forecast'!S9</f>
        <v>585</v>
      </c>
      <c r="U6" s="322">
        <f>'F2019 Forecast'!T9</f>
        <v>688</v>
      </c>
      <c r="V6" s="322">
        <f>'F2019 Forecast'!U9</f>
        <v>630</v>
      </c>
      <c r="W6" s="322">
        <f>'F2019 Forecast'!V9</f>
        <v>543</v>
      </c>
      <c r="X6" s="322">
        <f>'F2019 Forecast'!W9</f>
        <v>562</v>
      </c>
      <c r="Y6" s="322">
        <f>'F2019 Forecast'!X9</f>
        <v>709</v>
      </c>
      <c r="Z6" s="322">
        <f>'F2019 Forecast'!Y9</f>
        <v>757</v>
      </c>
      <c r="AA6" s="322">
        <f>'F2019 Forecast'!Z9</f>
        <v>918</v>
      </c>
      <c r="AB6" s="323">
        <f>'F2019 Forecast'!AA9</f>
        <v>972</v>
      </c>
    </row>
    <row r="7" spans="1:28" x14ac:dyDescent="0.2">
      <c r="B7" s="1" t="s">
        <v>209</v>
      </c>
      <c r="C7" s="208">
        <f>'F2019 Forecast'!B10</f>
        <v>10581268</v>
      </c>
      <c r="D7" s="208">
        <f>'F2019 Forecast'!C10</f>
        <v>17478192</v>
      </c>
      <c r="E7" s="321">
        <f>'F2019 Forecast'!D10</f>
        <v>27374959</v>
      </c>
      <c r="F7" s="322">
        <f>'F2019 Forecast'!E10</f>
        <v>35086182</v>
      </c>
      <c r="G7" s="322">
        <f>'F2019 Forecast'!F10</f>
        <v>33305107</v>
      </c>
      <c r="H7" s="322">
        <f>'F2019 Forecast'!G10</f>
        <v>29548162</v>
      </c>
      <c r="I7" s="322">
        <f>'F2019 Forecast'!H10</f>
        <v>26255643</v>
      </c>
      <c r="J7" s="322">
        <f>'F2019 Forecast'!I10</f>
        <v>19735830</v>
      </c>
      <c r="K7" s="322">
        <f>'F2019 Forecast'!J10</f>
        <v>13510430</v>
      </c>
      <c r="L7" s="322">
        <f>'F2019 Forecast'!K10</f>
        <v>10184956</v>
      </c>
      <c r="M7" s="322">
        <f>'F2019 Forecast'!L10</f>
        <v>8537822</v>
      </c>
      <c r="N7" s="322">
        <f>'F2019 Forecast'!M10</f>
        <v>9007280</v>
      </c>
      <c r="O7" s="322">
        <f>'F2019 Forecast'!N10</f>
        <v>10593088</v>
      </c>
      <c r="P7" s="323">
        <f>'F2019 Forecast'!O10</f>
        <v>17530246</v>
      </c>
      <c r="Q7" s="321">
        <f>'F2019 Forecast'!P10</f>
        <v>27458935</v>
      </c>
      <c r="R7" s="322">
        <f>'F2019 Forecast'!Q10</f>
        <v>35067078</v>
      </c>
      <c r="S7" s="322">
        <f>'F2019 Forecast'!R10</f>
        <v>33451740</v>
      </c>
      <c r="T7" s="322">
        <f>'F2019 Forecast'!S10</f>
        <v>28704679</v>
      </c>
      <c r="U7" s="322">
        <f>'F2019 Forecast'!T10</f>
        <v>26362628</v>
      </c>
      <c r="V7" s="322">
        <f>'F2019 Forecast'!U10</f>
        <v>19810568</v>
      </c>
      <c r="W7" s="322">
        <f>'F2019 Forecast'!V10</f>
        <v>13554461</v>
      </c>
      <c r="X7" s="322">
        <f>'F2019 Forecast'!W10</f>
        <v>10228864</v>
      </c>
      <c r="Y7" s="322">
        <f>'F2019 Forecast'!X10</f>
        <v>8507296</v>
      </c>
      <c r="Z7" s="322">
        <f>'F2019 Forecast'!Y10</f>
        <v>9078470</v>
      </c>
      <c r="AA7" s="322">
        <f>'F2019 Forecast'!Z10</f>
        <v>10678701</v>
      </c>
      <c r="AB7" s="323">
        <f>'F2019 Forecast'!AA10</f>
        <v>17621626</v>
      </c>
    </row>
    <row r="8" spans="1:28" x14ac:dyDescent="0.2">
      <c r="B8" s="1" t="s">
        <v>210</v>
      </c>
      <c r="C8" s="208">
        <f>'F2019 Forecast'!B11</f>
        <v>3832092</v>
      </c>
      <c r="D8" s="208">
        <f>'F2019 Forecast'!C11</f>
        <v>5763088</v>
      </c>
      <c r="E8" s="321">
        <f>'F2019 Forecast'!D11</f>
        <v>7450435</v>
      </c>
      <c r="F8" s="322">
        <f>'F2019 Forecast'!E11</f>
        <v>8362783</v>
      </c>
      <c r="G8" s="322">
        <f>'F2019 Forecast'!F11</f>
        <v>7804647</v>
      </c>
      <c r="H8" s="322">
        <f>'F2019 Forecast'!G11</f>
        <v>7213584</v>
      </c>
      <c r="I8" s="322">
        <f>'F2019 Forecast'!H11</f>
        <v>6743125</v>
      </c>
      <c r="J8" s="322">
        <f>'F2019 Forecast'!I11</f>
        <v>5686283</v>
      </c>
      <c r="K8" s="322">
        <f>'F2019 Forecast'!J11</f>
        <v>4431574</v>
      </c>
      <c r="L8" s="322">
        <f>'F2019 Forecast'!K11</f>
        <v>3879618</v>
      </c>
      <c r="M8" s="322">
        <f>'F2019 Forecast'!L11</f>
        <v>3234618</v>
      </c>
      <c r="N8" s="322">
        <f>'F2019 Forecast'!M11</f>
        <v>3199761</v>
      </c>
      <c r="O8" s="322">
        <f>'F2019 Forecast'!N11</f>
        <v>3767734</v>
      </c>
      <c r="P8" s="323">
        <f>'F2019 Forecast'!O11</f>
        <v>5689245</v>
      </c>
      <c r="Q8" s="321">
        <f>'F2019 Forecast'!P11</f>
        <v>7374436</v>
      </c>
      <c r="R8" s="322">
        <f>'F2019 Forecast'!Q11</f>
        <v>8250931</v>
      </c>
      <c r="S8" s="322">
        <f>'F2019 Forecast'!R11</f>
        <v>7735041</v>
      </c>
      <c r="T8" s="322">
        <f>'F2019 Forecast'!S11</f>
        <v>6950161</v>
      </c>
      <c r="U8" s="322">
        <f>'F2019 Forecast'!T11</f>
        <v>6676729</v>
      </c>
      <c r="V8" s="322">
        <f>'F2019 Forecast'!U11</f>
        <v>5626046</v>
      </c>
      <c r="W8" s="322">
        <f>'F2019 Forecast'!V11</f>
        <v>4375720</v>
      </c>
      <c r="X8" s="322">
        <f>'F2019 Forecast'!W11</f>
        <v>3824723</v>
      </c>
      <c r="Y8" s="322">
        <f>'F2019 Forecast'!X11</f>
        <v>3265177</v>
      </c>
      <c r="Z8" s="322">
        <f>'F2019 Forecast'!Y11</f>
        <v>3156481</v>
      </c>
      <c r="AA8" s="322">
        <f>'F2019 Forecast'!Z11</f>
        <v>3720914</v>
      </c>
      <c r="AB8" s="323">
        <f>'F2019 Forecast'!AA11</f>
        <v>5620181</v>
      </c>
    </row>
    <row r="9" spans="1:28" x14ac:dyDescent="0.2">
      <c r="B9" s="1" t="s">
        <v>211</v>
      </c>
      <c r="C9" s="208">
        <f>'F2019 Forecast'!B12</f>
        <v>900523</v>
      </c>
      <c r="D9" s="208">
        <f>'F2019 Forecast'!C12</f>
        <v>1147896</v>
      </c>
      <c r="E9" s="321">
        <f>'F2019 Forecast'!D12</f>
        <v>1460054</v>
      </c>
      <c r="F9" s="322">
        <f>'F2019 Forecast'!E12</f>
        <v>1700341</v>
      </c>
      <c r="G9" s="322">
        <f>'F2019 Forecast'!F12</f>
        <v>1835059</v>
      </c>
      <c r="H9" s="322">
        <f>'F2019 Forecast'!G12</f>
        <v>1724869</v>
      </c>
      <c r="I9" s="322">
        <f>'F2019 Forecast'!H12</f>
        <v>1590134</v>
      </c>
      <c r="J9" s="322">
        <f>'F2019 Forecast'!I12</f>
        <v>1387161</v>
      </c>
      <c r="K9" s="322">
        <f>'F2019 Forecast'!J12</f>
        <v>1006267</v>
      </c>
      <c r="L9" s="322">
        <f>'F2019 Forecast'!K12</f>
        <v>817698</v>
      </c>
      <c r="M9" s="322">
        <f>'F2019 Forecast'!L12</f>
        <v>759958</v>
      </c>
      <c r="N9" s="322">
        <f>'F2019 Forecast'!M12</f>
        <v>776099</v>
      </c>
      <c r="O9" s="322">
        <f>'F2019 Forecast'!N12</f>
        <v>885782</v>
      </c>
      <c r="P9" s="323">
        <f>'F2019 Forecast'!O12</f>
        <v>1127530</v>
      </c>
      <c r="Q9" s="321">
        <f>'F2019 Forecast'!P12</f>
        <v>1436976</v>
      </c>
      <c r="R9" s="322">
        <f>'F2019 Forecast'!Q12</f>
        <v>1674199</v>
      </c>
      <c r="S9" s="322">
        <f>'F2019 Forecast'!R12</f>
        <v>1796945</v>
      </c>
      <c r="T9" s="322">
        <f>'F2019 Forecast'!S12</f>
        <v>1642894</v>
      </c>
      <c r="U9" s="322">
        <f>'F2019 Forecast'!T12</f>
        <v>1556518</v>
      </c>
      <c r="V9" s="322">
        <f>'F2019 Forecast'!U12</f>
        <v>1358099</v>
      </c>
      <c r="W9" s="322">
        <f>'F2019 Forecast'!V12</f>
        <v>982648</v>
      </c>
      <c r="X9" s="322">
        <f>'F2019 Forecast'!W12</f>
        <v>796356</v>
      </c>
      <c r="Y9" s="322">
        <f>'F2019 Forecast'!X12</f>
        <v>735752</v>
      </c>
      <c r="Z9" s="322">
        <f>'F2019 Forecast'!Y12</f>
        <v>749141</v>
      </c>
      <c r="AA9" s="322">
        <f>'F2019 Forecast'!Z12</f>
        <v>856232</v>
      </c>
      <c r="AB9" s="323">
        <f>'F2019 Forecast'!AA12</f>
        <v>1095028</v>
      </c>
    </row>
    <row r="10" spans="1:28" x14ac:dyDescent="0.2">
      <c r="B10" s="1" t="s">
        <v>212</v>
      </c>
      <c r="C10" s="208">
        <f>'F2019 Forecast'!B13</f>
        <v>237743</v>
      </c>
      <c r="D10" s="208">
        <f>'F2019 Forecast'!C13</f>
        <v>569602</v>
      </c>
      <c r="E10" s="321">
        <f>'F2019 Forecast'!D13</f>
        <v>783692</v>
      </c>
      <c r="F10" s="322">
        <f>'F2019 Forecast'!E13</f>
        <v>1081705</v>
      </c>
      <c r="G10" s="322">
        <f>'F2019 Forecast'!F13</f>
        <v>1022214</v>
      </c>
      <c r="H10" s="322">
        <f>'F2019 Forecast'!G13</f>
        <v>1008521</v>
      </c>
      <c r="I10" s="322">
        <f>'F2019 Forecast'!H13</f>
        <v>939877</v>
      </c>
      <c r="J10" s="322">
        <f>'F2019 Forecast'!I13</f>
        <v>840096</v>
      </c>
      <c r="K10" s="322">
        <f>'F2019 Forecast'!J13</f>
        <v>590633</v>
      </c>
      <c r="L10" s="322">
        <f>'F2019 Forecast'!K13</f>
        <v>416120</v>
      </c>
      <c r="M10" s="322">
        <f>'F2019 Forecast'!L13</f>
        <v>228797</v>
      </c>
      <c r="N10" s="322">
        <f>'F2019 Forecast'!M13</f>
        <v>160800</v>
      </c>
      <c r="O10" s="322">
        <f>'F2019 Forecast'!N13</f>
        <v>225238</v>
      </c>
      <c r="P10" s="323">
        <f>'F2019 Forecast'!O13</f>
        <v>534889</v>
      </c>
      <c r="Q10" s="321">
        <f>'F2019 Forecast'!P13</f>
        <v>729235</v>
      </c>
      <c r="R10" s="322">
        <f>'F2019 Forecast'!Q13</f>
        <v>1004936</v>
      </c>
      <c r="S10" s="322">
        <f>'F2019 Forecast'!R13</f>
        <v>944841</v>
      </c>
      <c r="T10" s="322">
        <f>'F2019 Forecast'!S13</f>
        <v>882671</v>
      </c>
      <c r="U10" s="322">
        <f>'F2019 Forecast'!T13</f>
        <v>869939</v>
      </c>
      <c r="V10" s="322">
        <f>'F2019 Forecast'!U13</f>
        <v>778012</v>
      </c>
      <c r="W10" s="322">
        <f>'F2019 Forecast'!V13</f>
        <v>547307</v>
      </c>
      <c r="X10" s="322">
        <f>'F2019 Forecast'!W13</f>
        <v>386911</v>
      </c>
      <c r="Y10" s="322">
        <f>'F2019 Forecast'!X13</f>
        <v>214259</v>
      </c>
      <c r="Z10" s="322">
        <f>'F2019 Forecast'!Y13</f>
        <v>150326</v>
      </c>
      <c r="AA10" s="322">
        <f>'F2019 Forecast'!Z13</f>
        <v>210652</v>
      </c>
      <c r="AB10" s="323">
        <f>'F2019 Forecast'!AA13</f>
        <v>496369</v>
      </c>
    </row>
    <row r="11" spans="1:28" x14ac:dyDescent="0.2">
      <c r="B11" s="1" t="s">
        <v>213</v>
      </c>
      <c r="C11" s="208">
        <f>'F2019 Forecast'!B14</f>
        <v>1399142</v>
      </c>
      <c r="D11" s="208">
        <f>'F2019 Forecast'!C14</f>
        <v>2333436</v>
      </c>
      <c r="E11" s="321">
        <f>'F2019 Forecast'!D14</f>
        <v>2357405</v>
      </c>
      <c r="F11" s="129">
        <f>'F2019 Forecast'!E14</f>
        <v>2823083</v>
      </c>
      <c r="G11" s="322">
        <f>'F2019 Forecast'!F14</f>
        <v>2593372</v>
      </c>
      <c r="H11" s="322">
        <f>'F2019 Forecast'!G14</f>
        <v>2311979</v>
      </c>
      <c r="I11" s="322">
        <f>'F2019 Forecast'!H14</f>
        <v>2207398</v>
      </c>
      <c r="J11" s="322">
        <f>'F2019 Forecast'!I14</f>
        <v>1649238</v>
      </c>
      <c r="K11" s="322">
        <f>'F2019 Forecast'!J14</f>
        <v>1493313</v>
      </c>
      <c r="L11" s="322">
        <f>'F2019 Forecast'!K14</f>
        <v>1203069</v>
      </c>
      <c r="M11" s="322">
        <f>'F2019 Forecast'!L14</f>
        <v>1178052</v>
      </c>
      <c r="N11" s="322">
        <f>'F2019 Forecast'!M14</f>
        <v>1166252</v>
      </c>
      <c r="O11" s="322">
        <f>'F2019 Forecast'!N14</f>
        <v>1364390</v>
      </c>
      <c r="P11" s="323">
        <f>'F2019 Forecast'!O14</f>
        <v>2282036</v>
      </c>
      <c r="Q11" s="321">
        <f>'F2019 Forecast'!P14</f>
        <v>2312808</v>
      </c>
      <c r="R11" s="322">
        <f>'F2019 Forecast'!Q14</f>
        <v>2774416</v>
      </c>
      <c r="S11" s="322">
        <f>'F2019 Forecast'!R14</f>
        <v>2537741</v>
      </c>
      <c r="T11" s="322">
        <f>'F2019 Forecast'!S14</f>
        <v>2202673</v>
      </c>
      <c r="U11" s="322">
        <f>'F2019 Forecast'!T14</f>
        <v>2161010</v>
      </c>
      <c r="V11" s="322">
        <f>'F2019 Forecast'!U14</f>
        <v>1616361</v>
      </c>
      <c r="W11" s="322">
        <f>'F2019 Forecast'!V14</f>
        <v>1460662</v>
      </c>
      <c r="X11" s="322">
        <f>'F2019 Forecast'!W14</f>
        <v>1174142</v>
      </c>
      <c r="Y11" s="322">
        <f>'F2019 Forecast'!X14</f>
        <v>1145814</v>
      </c>
      <c r="Z11" s="322">
        <f>'F2019 Forecast'!Y14</f>
        <v>1133429</v>
      </c>
      <c r="AA11" s="322">
        <f>'F2019 Forecast'!Z14</f>
        <v>1326272</v>
      </c>
      <c r="AB11" s="323">
        <f>'F2019 Forecast'!AA14</f>
        <v>2223927</v>
      </c>
    </row>
    <row r="12" spans="1:28" ht="13.5" customHeight="1" x14ac:dyDescent="0.2">
      <c r="B12" s="1" t="s">
        <v>16</v>
      </c>
      <c r="C12" s="209">
        <f>SUM(C5:C11)</f>
        <v>34928164</v>
      </c>
      <c r="D12" s="209">
        <f t="shared" ref="D12:P12" si="13">SUM(D5:D11)</f>
        <v>70311642</v>
      </c>
      <c r="E12" s="324">
        <f t="shared" si="13"/>
        <v>116835305</v>
      </c>
      <c r="F12" s="209">
        <f t="shared" si="13"/>
        <v>149779527</v>
      </c>
      <c r="G12" s="209">
        <f t="shared" si="13"/>
        <v>139911868</v>
      </c>
      <c r="H12" s="209">
        <f t="shared" si="13"/>
        <v>123876303</v>
      </c>
      <c r="I12" s="209">
        <f t="shared" si="13"/>
        <v>108562814</v>
      </c>
      <c r="J12" s="209">
        <f t="shared" si="13"/>
        <v>80236056</v>
      </c>
      <c r="K12" s="209">
        <f t="shared" si="13"/>
        <v>51272245</v>
      </c>
      <c r="L12" s="209">
        <f t="shared" si="13"/>
        <v>36152210</v>
      </c>
      <c r="M12" s="209">
        <f t="shared" si="13"/>
        <v>27543648</v>
      </c>
      <c r="N12" s="209">
        <f t="shared" si="13"/>
        <v>26920671</v>
      </c>
      <c r="O12" s="209">
        <f t="shared" si="13"/>
        <v>34896540</v>
      </c>
      <c r="P12" s="325">
        <f t="shared" si="13"/>
        <v>70271988</v>
      </c>
      <c r="Q12" s="324">
        <f t="shared" ref="Q12:AB12" si="14">SUM(Q5:Q11)</f>
        <v>116821703</v>
      </c>
      <c r="R12" s="209">
        <f t="shared" si="14"/>
        <v>149767609</v>
      </c>
      <c r="S12" s="209">
        <f t="shared" si="14"/>
        <v>140924623</v>
      </c>
      <c r="T12" s="209">
        <f t="shared" si="14"/>
        <v>120844110</v>
      </c>
      <c r="U12" s="209">
        <f t="shared" si="14"/>
        <v>109331472</v>
      </c>
      <c r="V12" s="209">
        <f t="shared" si="14"/>
        <v>80791661</v>
      </c>
      <c r="W12" s="209">
        <f t="shared" si="14"/>
        <v>51605522</v>
      </c>
      <c r="X12" s="209">
        <f t="shared" si="14"/>
        <v>36379373</v>
      </c>
      <c r="Y12" s="209">
        <f t="shared" si="14"/>
        <v>27706045</v>
      </c>
      <c r="Z12" s="209">
        <f t="shared" si="14"/>
        <v>27080205</v>
      </c>
      <c r="AA12" s="209">
        <f t="shared" si="14"/>
        <v>35111511</v>
      </c>
      <c r="AB12" s="325">
        <f t="shared" si="14"/>
        <v>70739120</v>
      </c>
    </row>
    <row r="13" spans="1:28" x14ac:dyDescent="0.2">
      <c r="B13" s="1" t="s">
        <v>214</v>
      </c>
      <c r="C13" s="208">
        <f>'F2019 Forecast'!B17</f>
        <v>16190277</v>
      </c>
      <c r="D13" s="208">
        <f>'F2019 Forecast'!C17</f>
        <v>16593809</v>
      </c>
      <c r="E13" s="321">
        <f>'F2019 Forecast'!D17</f>
        <v>17347388</v>
      </c>
      <c r="F13" s="322">
        <f>'F2019 Forecast'!E17</f>
        <v>17911062</v>
      </c>
      <c r="G13" s="322">
        <f>'F2019 Forecast'!F17</f>
        <v>18199201</v>
      </c>
      <c r="H13" s="322">
        <f>'F2019 Forecast'!G17</f>
        <v>17502791</v>
      </c>
      <c r="I13" s="322">
        <f>'F2019 Forecast'!H17</f>
        <v>18592470</v>
      </c>
      <c r="J13" s="322">
        <f>'F2019 Forecast'!I17</f>
        <v>17110540</v>
      </c>
      <c r="K13" s="322">
        <f>'F2019 Forecast'!J17</f>
        <v>16965848</v>
      </c>
      <c r="L13" s="322">
        <f>'F2019 Forecast'!K17</f>
        <v>15931782</v>
      </c>
      <c r="M13" s="322">
        <f>'F2019 Forecast'!L17</f>
        <v>15809675</v>
      </c>
      <c r="N13" s="322">
        <f>'F2019 Forecast'!M17</f>
        <v>16177357</v>
      </c>
      <c r="O13" s="322">
        <f>'F2019 Forecast'!N17</f>
        <v>16222890</v>
      </c>
      <c r="P13" s="323">
        <f>'F2019 Forecast'!O17</f>
        <v>16624195</v>
      </c>
      <c r="Q13" s="321">
        <f>'F2019 Forecast'!P17</f>
        <v>17383562</v>
      </c>
      <c r="R13" s="322">
        <f>'F2019 Forecast'!Q17</f>
        <v>17765344</v>
      </c>
      <c r="S13" s="322">
        <f>'F2019 Forecast'!R17</f>
        <v>18043398</v>
      </c>
      <c r="T13" s="322">
        <f>'F2019 Forecast'!S17</f>
        <v>16773904</v>
      </c>
      <c r="U13" s="322">
        <f>'F2019 Forecast'!T17</f>
        <v>18435618</v>
      </c>
      <c r="V13" s="322">
        <f>'F2019 Forecast'!U17</f>
        <v>16971740</v>
      </c>
      <c r="W13" s="322">
        <f>'F2019 Forecast'!V17</f>
        <v>16826443</v>
      </c>
      <c r="X13" s="322">
        <f>'F2019 Forecast'!W17</f>
        <v>15808979</v>
      </c>
      <c r="Y13" s="322">
        <f>'F2019 Forecast'!X17</f>
        <v>15691588</v>
      </c>
      <c r="Z13" s="322">
        <f>'F2019 Forecast'!Y17</f>
        <v>16058270</v>
      </c>
      <c r="AA13" s="322">
        <f>'F2019 Forecast'!Z17</f>
        <v>16107279</v>
      </c>
      <c r="AB13" s="323">
        <f>'F2019 Forecast'!AA17</f>
        <v>16507564</v>
      </c>
    </row>
    <row r="14" spans="1:28" x14ac:dyDescent="0.2">
      <c r="C14" s="210"/>
      <c r="D14" s="210"/>
      <c r="E14" s="326"/>
      <c r="F14" s="327"/>
      <c r="G14" s="327"/>
      <c r="H14" s="327"/>
      <c r="I14" s="327"/>
      <c r="J14" s="327"/>
      <c r="K14" s="327"/>
      <c r="L14" s="327"/>
      <c r="M14" s="327"/>
      <c r="N14" s="327"/>
      <c r="O14" s="327"/>
      <c r="P14" s="328"/>
      <c r="Q14" s="326"/>
      <c r="R14" s="327"/>
      <c r="S14" s="327"/>
      <c r="T14" s="327"/>
      <c r="U14" s="327"/>
      <c r="V14" s="327"/>
      <c r="W14" s="327"/>
      <c r="X14" s="327"/>
      <c r="Y14" s="327"/>
      <c r="Z14" s="327"/>
      <c r="AA14" s="327"/>
      <c r="AB14" s="328"/>
    </row>
    <row r="15" spans="1:28" x14ac:dyDescent="0.2">
      <c r="E15" s="316"/>
      <c r="F15" s="6"/>
      <c r="G15" s="6"/>
      <c r="H15" s="6"/>
      <c r="I15" s="6"/>
      <c r="J15" s="6"/>
      <c r="K15" s="6"/>
      <c r="L15" s="6"/>
      <c r="M15" s="6"/>
      <c r="N15" s="6"/>
      <c r="O15" s="6"/>
      <c r="P15" s="317"/>
      <c r="Q15" s="316"/>
      <c r="R15" s="6"/>
      <c r="S15" s="6"/>
      <c r="T15" s="6"/>
      <c r="U15" s="6"/>
      <c r="V15" s="6"/>
      <c r="W15" s="6"/>
      <c r="X15" s="6"/>
      <c r="Y15" s="6"/>
      <c r="Z15" s="6"/>
      <c r="AA15" s="6"/>
      <c r="AB15" s="317"/>
    </row>
    <row r="16" spans="1:28" x14ac:dyDescent="0.2">
      <c r="B16" s="1" t="s">
        <v>215</v>
      </c>
      <c r="C16" s="211">
        <v>336911.9226429796</v>
      </c>
      <c r="D16" s="24">
        <f>C16</f>
        <v>336911.9226429796</v>
      </c>
      <c r="E16" s="329">
        <f t="shared" ref="E16:P19" si="15">D16</f>
        <v>336911.9226429796</v>
      </c>
      <c r="F16" s="46">
        <f t="shared" si="15"/>
        <v>336911.9226429796</v>
      </c>
      <c r="G16" s="46">
        <f t="shared" si="15"/>
        <v>336911.9226429796</v>
      </c>
      <c r="H16" s="46">
        <f t="shared" si="15"/>
        <v>336911.9226429796</v>
      </c>
      <c r="I16" s="46">
        <f t="shared" si="15"/>
        <v>336911.9226429796</v>
      </c>
      <c r="J16" s="46">
        <f t="shared" si="15"/>
        <v>336911.9226429796</v>
      </c>
      <c r="K16" s="46">
        <f t="shared" si="15"/>
        <v>336911.9226429796</v>
      </c>
      <c r="L16" s="46">
        <f t="shared" si="15"/>
        <v>336911.9226429796</v>
      </c>
      <c r="M16" s="46">
        <f t="shared" si="15"/>
        <v>336911.9226429796</v>
      </c>
      <c r="N16" s="46">
        <f t="shared" si="15"/>
        <v>336911.9226429796</v>
      </c>
      <c r="O16" s="46">
        <f t="shared" si="15"/>
        <v>336911.9226429796</v>
      </c>
      <c r="P16" s="330">
        <f t="shared" si="15"/>
        <v>336911.9226429796</v>
      </c>
      <c r="Q16" s="329">
        <f t="shared" ref="Q16:Q19" si="16">P16</f>
        <v>336911.9226429796</v>
      </c>
      <c r="R16" s="46">
        <f t="shared" ref="R16:R19" si="17">Q16</f>
        <v>336911.9226429796</v>
      </c>
      <c r="S16" s="46">
        <f t="shared" ref="S16:S19" si="18">R16</f>
        <v>336911.9226429796</v>
      </c>
      <c r="T16" s="46">
        <f t="shared" ref="T16:T19" si="19">S16</f>
        <v>336911.9226429796</v>
      </c>
      <c r="U16" s="46">
        <f t="shared" ref="U16:U19" si="20">T16</f>
        <v>336911.9226429796</v>
      </c>
      <c r="V16" s="46">
        <f t="shared" ref="V16:V19" si="21">U16</f>
        <v>336911.9226429796</v>
      </c>
      <c r="W16" s="46">
        <f t="shared" ref="W16:W19" si="22">V16</f>
        <v>336911.9226429796</v>
      </c>
      <c r="X16" s="46">
        <f t="shared" ref="X16:X19" si="23">W16</f>
        <v>336911.9226429796</v>
      </c>
      <c r="Y16" s="46">
        <f t="shared" ref="Y16:Y19" si="24">X16</f>
        <v>336911.9226429796</v>
      </c>
      <c r="Z16" s="46">
        <f t="shared" ref="Z16:Z19" si="25">Y16</f>
        <v>336911.9226429796</v>
      </c>
      <c r="AA16" s="46">
        <f t="shared" ref="AA16:AA19" si="26">Z16</f>
        <v>336911.9226429796</v>
      </c>
      <c r="AB16" s="330">
        <f t="shared" ref="AB16:AB19" si="27">AA16</f>
        <v>336911.9226429796</v>
      </c>
    </row>
    <row r="17" spans="1:28" x14ac:dyDescent="0.2">
      <c r="B17" s="1" t="s">
        <v>216</v>
      </c>
      <c r="C17" s="211">
        <v>7006.8905852417302</v>
      </c>
      <c r="D17" s="24">
        <f>C17</f>
        <v>7006.8905852417302</v>
      </c>
      <c r="E17" s="329">
        <f t="shared" si="15"/>
        <v>7006.8905852417302</v>
      </c>
      <c r="F17" s="46">
        <f t="shared" si="15"/>
        <v>7006.8905852417302</v>
      </c>
      <c r="G17" s="46">
        <f t="shared" si="15"/>
        <v>7006.8905852417302</v>
      </c>
      <c r="H17" s="46">
        <f t="shared" si="15"/>
        <v>7006.8905852417302</v>
      </c>
      <c r="I17" s="46">
        <f t="shared" si="15"/>
        <v>7006.8905852417302</v>
      </c>
      <c r="J17" s="46">
        <f t="shared" si="15"/>
        <v>7006.8905852417302</v>
      </c>
      <c r="K17" s="46">
        <f t="shared" si="15"/>
        <v>7006.8905852417302</v>
      </c>
      <c r="L17" s="46">
        <f t="shared" si="15"/>
        <v>7006.8905852417302</v>
      </c>
      <c r="M17" s="46">
        <f t="shared" si="15"/>
        <v>7006.8905852417302</v>
      </c>
      <c r="N17" s="46">
        <f t="shared" si="15"/>
        <v>7006.8905852417302</v>
      </c>
      <c r="O17" s="46">
        <f t="shared" si="15"/>
        <v>7006.8905852417302</v>
      </c>
      <c r="P17" s="330">
        <f t="shared" si="15"/>
        <v>7006.8905852417302</v>
      </c>
      <c r="Q17" s="329">
        <f t="shared" si="16"/>
        <v>7006.8905852417302</v>
      </c>
      <c r="R17" s="46">
        <f t="shared" si="17"/>
        <v>7006.8905852417302</v>
      </c>
      <c r="S17" s="46">
        <f t="shared" si="18"/>
        <v>7006.8905852417302</v>
      </c>
      <c r="T17" s="46">
        <f t="shared" si="19"/>
        <v>7006.8905852417302</v>
      </c>
      <c r="U17" s="46">
        <f t="shared" si="20"/>
        <v>7006.8905852417302</v>
      </c>
      <c r="V17" s="46">
        <f t="shared" si="21"/>
        <v>7006.8905852417302</v>
      </c>
      <c r="W17" s="46">
        <f t="shared" si="22"/>
        <v>7006.8905852417302</v>
      </c>
      <c r="X17" s="46">
        <f t="shared" si="23"/>
        <v>7006.8905852417302</v>
      </c>
      <c r="Y17" s="46">
        <f t="shared" si="24"/>
        <v>7006.8905852417302</v>
      </c>
      <c r="Z17" s="46">
        <f t="shared" si="25"/>
        <v>7006.8905852417302</v>
      </c>
      <c r="AA17" s="46">
        <f t="shared" si="26"/>
        <v>7006.8905852417302</v>
      </c>
      <c r="AB17" s="330">
        <f t="shared" si="27"/>
        <v>7006.8905852417302</v>
      </c>
    </row>
    <row r="18" spans="1:28" x14ac:dyDescent="0.2">
      <c r="B18" s="1" t="s">
        <v>217</v>
      </c>
      <c r="C18" s="211">
        <v>5939.6554453298641</v>
      </c>
      <c r="D18" s="24">
        <f>C18</f>
        <v>5939.6554453298641</v>
      </c>
      <c r="E18" s="329">
        <f t="shared" si="15"/>
        <v>5939.6554453298641</v>
      </c>
      <c r="F18" s="46">
        <f t="shared" si="15"/>
        <v>5939.6554453298641</v>
      </c>
      <c r="G18" s="46">
        <f t="shared" si="15"/>
        <v>5939.6554453298641</v>
      </c>
      <c r="H18" s="46">
        <f t="shared" si="15"/>
        <v>5939.6554453298641</v>
      </c>
      <c r="I18" s="46">
        <f t="shared" si="15"/>
        <v>5939.6554453298641</v>
      </c>
      <c r="J18" s="46">
        <f t="shared" si="15"/>
        <v>5939.6554453298641</v>
      </c>
      <c r="K18" s="46">
        <f t="shared" si="15"/>
        <v>5939.6554453298641</v>
      </c>
      <c r="L18" s="46">
        <f t="shared" si="15"/>
        <v>5939.6554453298641</v>
      </c>
      <c r="M18" s="46">
        <f t="shared" si="15"/>
        <v>5939.6554453298641</v>
      </c>
      <c r="N18" s="46">
        <f t="shared" si="15"/>
        <v>5939.6554453298641</v>
      </c>
      <c r="O18" s="46">
        <f t="shared" si="15"/>
        <v>5939.6554453298641</v>
      </c>
      <c r="P18" s="330">
        <f t="shared" si="15"/>
        <v>5939.6554453298641</v>
      </c>
      <c r="Q18" s="329">
        <f t="shared" si="16"/>
        <v>5939.6554453298641</v>
      </c>
      <c r="R18" s="46">
        <f t="shared" si="17"/>
        <v>5939.6554453298641</v>
      </c>
      <c r="S18" s="46">
        <f t="shared" si="18"/>
        <v>5939.6554453298641</v>
      </c>
      <c r="T18" s="46">
        <f t="shared" si="19"/>
        <v>5939.6554453298641</v>
      </c>
      <c r="U18" s="46">
        <f t="shared" si="20"/>
        <v>5939.6554453298641</v>
      </c>
      <c r="V18" s="46">
        <f t="shared" si="21"/>
        <v>5939.6554453298641</v>
      </c>
      <c r="W18" s="46">
        <f t="shared" si="22"/>
        <v>5939.6554453298641</v>
      </c>
      <c r="X18" s="46">
        <f t="shared" si="23"/>
        <v>5939.6554453298641</v>
      </c>
      <c r="Y18" s="46">
        <f t="shared" si="24"/>
        <v>5939.6554453298641</v>
      </c>
      <c r="Z18" s="46">
        <f t="shared" si="25"/>
        <v>5939.6554453298641</v>
      </c>
      <c r="AA18" s="46">
        <f t="shared" si="26"/>
        <v>5939.6554453298641</v>
      </c>
      <c r="AB18" s="330">
        <f t="shared" si="27"/>
        <v>5939.6554453298641</v>
      </c>
    </row>
    <row r="19" spans="1:28" x14ac:dyDescent="0.2">
      <c r="B19" s="1" t="s">
        <v>218</v>
      </c>
      <c r="C19" s="211">
        <v>0</v>
      </c>
      <c r="D19" s="24">
        <f>C19</f>
        <v>0</v>
      </c>
      <c r="E19" s="329">
        <f t="shared" si="15"/>
        <v>0</v>
      </c>
      <c r="F19" s="46">
        <f t="shared" si="15"/>
        <v>0</v>
      </c>
      <c r="G19" s="46">
        <f t="shared" si="15"/>
        <v>0</v>
      </c>
      <c r="H19" s="46">
        <f t="shared" si="15"/>
        <v>0</v>
      </c>
      <c r="I19" s="46">
        <f t="shared" si="15"/>
        <v>0</v>
      </c>
      <c r="J19" s="46">
        <f t="shared" si="15"/>
        <v>0</v>
      </c>
      <c r="K19" s="46">
        <f t="shared" si="15"/>
        <v>0</v>
      </c>
      <c r="L19" s="46">
        <f t="shared" si="15"/>
        <v>0</v>
      </c>
      <c r="M19" s="46">
        <f t="shared" si="15"/>
        <v>0</v>
      </c>
      <c r="N19" s="46">
        <f t="shared" si="15"/>
        <v>0</v>
      </c>
      <c r="O19" s="46">
        <f t="shared" si="15"/>
        <v>0</v>
      </c>
      <c r="P19" s="330">
        <f t="shared" si="15"/>
        <v>0</v>
      </c>
      <c r="Q19" s="329">
        <f t="shared" si="16"/>
        <v>0</v>
      </c>
      <c r="R19" s="46">
        <f t="shared" si="17"/>
        <v>0</v>
      </c>
      <c r="S19" s="46">
        <f t="shared" si="18"/>
        <v>0</v>
      </c>
      <c r="T19" s="46">
        <f t="shared" si="19"/>
        <v>0</v>
      </c>
      <c r="U19" s="46">
        <f t="shared" si="20"/>
        <v>0</v>
      </c>
      <c r="V19" s="46">
        <f t="shared" si="21"/>
        <v>0</v>
      </c>
      <c r="W19" s="46">
        <f t="shared" si="22"/>
        <v>0</v>
      </c>
      <c r="X19" s="46">
        <f t="shared" si="23"/>
        <v>0</v>
      </c>
      <c r="Y19" s="46">
        <f t="shared" si="24"/>
        <v>0</v>
      </c>
      <c r="Z19" s="46">
        <f t="shared" si="25"/>
        <v>0</v>
      </c>
      <c r="AA19" s="46">
        <f t="shared" si="26"/>
        <v>0</v>
      </c>
      <c r="AB19" s="330">
        <f t="shared" si="27"/>
        <v>0</v>
      </c>
    </row>
    <row r="20" spans="1:28" x14ac:dyDescent="0.2">
      <c r="B20" s="1" t="s">
        <v>3</v>
      </c>
      <c r="C20" s="212">
        <f t="shared" ref="C20:P20" si="28">SUM(C16:C19)</f>
        <v>349858.46867355116</v>
      </c>
      <c r="D20" s="212">
        <f t="shared" si="28"/>
        <v>349858.46867355116</v>
      </c>
      <c r="E20" s="331">
        <f t="shared" si="28"/>
        <v>349858.46867355116</v>
      </c>
      <c r="F20" s="212">
        <f t="shared" si="28"/>
        <v>349858.46867355116</v>
      </c>
      <c r="G20" s="212">
        <f t="shared" si="28"/>
        <v>349858.46867355116</v>
      </c>
      <c r="H20" s="212">
        <f t="shared" si="28"/>
        <v>349858.46867355116</v>
      </c>
      <c r="I20" s="212">
        <f t="shared" si="28"/>
        <v>349858.46867355116</v>
      </c>
      <c r="J20" s="212">
        <f t="shared" si="28"/>
        <v>349858.46867355116</v>
      </c>
      <c r="K20" s="212">
        <f t="shared" si="28"/>
        <v>349858.46867355116</v>
      </c>
      <c r="L20" s="212">
        <f t="shared" si="28"/>
        <v>349858.46867355116</v>
      </c>
      <c r="M20" s="212">
        <f t="shared" si="28"/>
        <v>349858.46867355116</v>
      </c>
      <c r="N20" s="212">
        <f t="shared" si="28"/>
        <v>349858.46867355116</v>
      </c>
      <c r="O20" s="212">
        <f t="shared" si="28"/>
        <v>349858.46867355116</v>
      </c>
      <c r="P20" s="332">
        <f t="shared" si="28"/>
        <v>349858.46867355116</v>
      </c>
      <c r="Q20" s="331">
        <f t="shared" ref="Q20:AB20" si="29">SUM(Q16:Q19)</f>
        <v>349858.46867355116</v>
      </c>
      <c r="R20" s="212">
        <f t="shared" si="29"/>
        <v>349858.46867355116</v>
      </c>
      <c r="S20" s="212">
        <f t="shared" si="29"/>
        <v>349858.46867355116</v>
      </c>
      <c r="T20" s="212">
        <f t="shared" si="29"/>
        <v>349858.46867355116</v>
      </c>
      <c r="U20" s="212">
        <f t="shared" si="29"/>
        <v>349858.46867355116</v>
      </c>
      <c r="V20" s="212">
        <f t="shared" si="29"/>
        <v>349858.46867355116</v>
      </c>
      <c r="W20" s="212">
        <f t="shared" si="29"/>
        <v>349858.46867355116</v>
      </c>
      <c r="X20" s="212">
        <f t="shared" si="29"/>
        <v>349858.46867355116</v>
      </c>
      <c r="Y20" s="212">
        <f t="shared" si="29"/>
        <v>349858.46867355116</v>
      </c>
      <c r="Z20" s="212">
        <f t="shared" si="29"/>
        <v>349858.46867355116</v>
      </c>
      <c r="AA20" s="212">
        <f t="shared" si="29"/>
        <v>349858.46867355116</v>
      </c>
      <c r="AB20" s="332">
        <f t="shared" si="29"/>
        <v>349858.46867355116</v>
      </c>
    </row>
    <row r="21" spans="1:28" x14ac:dyDescent="0.2">
      <c r="E21" s="316"/>
      <c r="F21" s="6"/>
      <c r="G21" s="6"/>
      <c r="H21" s="6"/>
      <c r="I21" s="6"/>
      <c r="J21" s="6"/>
      <c r="K21" s="6"/>
      <c r="L21" s="6"/>
      <c r="M21" s="6"/>
      <c r="N21" s="6"/>
      <c r="O21" s="6"/>
      <c r="P21" s="317"/>
      <c r="Q21" s="316"/>
      <c r="R21" s="6"/>
      <c r="S21" s="6"/>
      <c r="T21" s="6"/>
      <c r="U21" s="6"/>
      <c r="V21" s="6"/>
      <c r="W21" s="6"/>
      <c r="X21" s="6"/>
      <c r="Y21" s="6"/>
      <c r="Z21" s="6"/>
      <c r="AA21" s="6"/>
      <c r="AB21" s="317"/>
    </row>
    <row r="22" spans="1:28" x14ac:dyDescent="0.2">
      <c r="A22" s="7" t="s">
        <v>219</v>
      </c>
      <c r="E22" s="316"/>
      <c r="F22" s="6"/>
      <c r="G22" s="6"/>
      <c r="H22" s="6"/>
      <c r="I22" s="6"/>
      <c r="J22" s="6"/>
      <c r="K22" s="6"/>
      <c r="L22" s="6"/>
      <c r="M22" s="6"/>
      <c r="N22" s="6"/>
      <c r="O22" s="6"/>
      <c r="P22" s="317"/>
      <c r="Q22" s="316"/>
      <c r="R22" s="6"/>
      <c r="S22" s="6"/>
      <c r="T22" s="6"/>
      <c r="U22" s="6"/>
      <c r="V22" s="6"/>
      <c r="W22" s="6"/>
      <c r="X22" s="6"/>
      <c r="Y22" s="6"/>
      <c r="Z22" s="6"/>
      <c r="AA22" s="6"/>
      <c r="AB22" s="317"/>
    </row>
    <row r="23" spans="1:28" x14ac:dyDescent="0.2">
      <c r="A23" s="237" t="s">
        <v>220</v>
      </c>
      <c r="E23" s="316"/>
      <c r="F23" s="6"/>
      <c r="G23" s="6"/>
      <c r="H23" s="6"/>
      <c r="I23" s="6"/>
      <c r="J23" s="6"/>
      <c r="K23" s="6"/>
      <c r="L23" s="6"/>
      <c r="M23" s="6"/>
      <c r="N23" s="6"/>
      <c r="O23" s="6"/>
      <c r="P23" s="317"/>
      <c r="Q23" s="316"/>
      <c r="R23" s="6"/>
      <c r="S23" s="6"/>
      <c r="T23" s="6"/>
      <c r="U23" s="6"/>
      <c r="V23" s="6"/>
      <c r="W23" s="6"/>
      <c r="X23" s="6"/>
      <c r="Y23" s="6"/>
      <c r="Z23" s="6"/>
      <c r="AA23" s="6"/>
      <c r="AB23" s="317"/>
    </row>
    <row r="24" spans="1:28" x14ac:dyDescent="0.2">
      <c r="B24" s="1" t="s">
        <v>207</v>
      </c>
      <c r="C24" s="213">
        <v>0.13125000000000001</v>
      </c>
      <c r="D24" s="201">
        <f>C24</f>
        <v>0.13125000000000001</v>
      </c>
      <c r="E24" s="333">
        <v>0.14904999999999999</v>
      </c>
      <c r="F24" s="334">
        <f>E24</f>
        <v>0.14904999999999999</v>
      </c>
      <c r="G24" s="334">
        <f t="shared" ref="G24:P24" si="30">F24</f>
        <v>0.14904999999999999</v>
      </c>
      <c r="H24" s="334">
        <f t="shared" si="30"/>
        <v>0.14904999999999999</v>
      </c>
      <c r="I24" s="334">
        <f t="shared" si="30"/>
        <v>0.14904999999999999</v>
      </c>
      <c r="J24" s="334">
        <f t="shared" si="30"/>
        <v>0.14904999999999999</v>
      </c>
      <c r="K24" s="334">
        <f t="shared" si="30"/>
        <v>0.14904999999999999</v>
      </c>
      <c r="L24" s="334">
        <f t="shared" si="30"/>
        <v>0.14904999999999999</v>
      </c>
      <c r="M24" s="334">
        <f t="shared" si="30"/>
        <v>0.14904999999999999</v>
      </c>
      <c r="N24" s="334">
        <f t="shared" si="30"/>
        <v>0.14904999999999999</v>
      </c>
      <c r="O24" s="334">
        <f t="shared" si="30"/>
        <v>0.14904999999999999</v>
      </c>
      <c r="P24" s="335">
        <f t="shared" si="30"/>
        <v>0.14904999999999999</v>
      </c>
      <c r="Q24" s="342"/>
      <c r="R24" s="334"/>
      <c r="S24" s="334"/>
      <c r="T24" s="334"/>
      <c r="U24" s="334"/>
      <c r="V24" s="334"/>
      <c r="W24" s="334"/>
      <c r="X24" s="334"/>
      <c r="Y24" s="334"/>
      <c r="Z24" s="334"/>
      <c r="AA24" s="334"/>
      <c r="AB24" s="335"/>
    </row>
    <row r="25" spans="1:28" x14ac:dyDescent="0.2">
      <c r="B25" s="1" t="s">
        <v>208</v>
      </c>
      <c r="C25" s="214">
        <v>0.13125000000000001</v>
      </c>
      <c r="D25" s="201">
        <f t="shared" ref="D25:D33" si="31">C25</f>
        <v>0.13125000000000001</v>
      </c>
      <c r="E25" s="336">
        <v>0.14904999999999999</v>
      </c>
      <c r="F25" s="334">
        <f t="shared" ref="F25:P33" si="32">E25</f>
        <v>0.14904999999999999</v>
      </c>
      <c r="G25" s="334">
        <f t="shared" si="32"/>
        <v>0.14904999999999999</v>
      </c>
      <c r="H25" s="334">
        <f t="shared" si="32"/>
        <v>0.14904999999999999</v>
      </c>
      <c r="I25" s="334">
        <f t="shared" si="32"/>
        <v>0.14904999999999999</v>
      </c>
      <c r="J25" s="334">
        <f t="shared" si="32"/>
        <v>0.14904999999999999</v>
      </c>
      <c r="K25" s="334">
        <f t="shared" si="32"/>
        <v>0.14904999999999999</v>
      </c>
      <c r="L25" s="334">
        <f t="shared" si="32"/>
        <v>0.14904999999999999</v>
      </c>
      <c r="M25" s="334">
        <f t="shared" si="32"/>
        <v>0.14904999999999999</v>
      </c>
      <c r="N25" s="334">
        <f t="shared" si="32"/>
        <v>0.14904999999999999</v>
      </c>
      <c r="O25" s="334">
        <f t="shared" si="32"/>
        <v>0.14904999999999999</v>
      </c>
      <c r="P25" s="335">
        <f t="shared" si="32"/>
        <v>0.14904999999999999</v>
      </c>
      <c r="Q25" s="342"/>
      <c r="R25" s="334"/>
      <c r="S25" s="334"/>
      <c r="T25" s="334"/>
      <c r="U25" s="334"/>
      <c r="V25" s="334"/>
      <c r="W25" s="334"/>
      <c r="X25" s="334"/>
      <c r="Y25" s="334"/>
      <c r="Z25" s="334"/>
      <c r="AA25" s="334"/>
      <c r="AB25" s="335"/>
    </row>
    <row r="26" spans="1:28" x14ac:dyDescent="0.2">
      <c r="B26" s="1" t="s">
        <v>209</v>
      </c>
      <c r="C26" s="214">
        <v>0.12368999999999999</v>
      </c>
      <c r="D26" s="201">
        <f t="shared" si="31"/>
        <v>0.12368999999999999</v>
      </c>
      <c r="E26" s="336">
        <v>0.14046</v>
      </c>
      <c r="F26" s="334">
        <f t="shared" si="32"/>
        <v>0.14046</v>
      </c>
      <c r="G26" s="334">
        <f t="shared" si="32"/>
        <v>0.14046</v>
      </c>
      <c r="H26" s="334">
        <f t="shared" si="32"/>
        <v>0.14046</v>
      </c>
      <c r="I26" s="334">
        <f t="shared" si="32"/>
        <v>0.14046</v>
      </c>
      <c r="J26" s="334">
        <f t="shared" si="32"/>
        <v>0.14046</v>
      </c>
      <c r="K26" s="334">
        <f t="shared" si="32"/>
        <v>0.14046</v>
      </c>
      <c r="L26" s="334">
        <f t="shared" si="32"/>
        <v>0.14046</v>
      </c>
      <c r="M26" s="334">
        <f t="shared" si="32"/>
        <v>0.14046</v>
      </c>
      <c r="N26" s="334">
        <f t="shared" si="32"/>
        <v>0.14046</v>
      </c>
      <c r="O26" s="334">
        <f t="shared" si="32"/>
        <v>0.14046</v>
      </c>
      <c r="P26" s="335">
        <f t="shared" si="32"/>
        <v>0.14046</v>
      </c>
      <c r="Q26" s="342"/>
      <c r="R26" s="334"/>
      <c r="S26" s="334"/>
      <c r="T26" s="334"/>
      <c r="U26" s="334"/>
      <c r="V26" s="334"/>
      <c r="W26" s="334"/>
      <c r="X26" s="334"/>
      <c r="Y26" s="334"/>
      <c r="Z26" s="334"/>
      <c r="AA26" s="334"/>
      <c r="AB26" s="335"/>
    </row>
    <row r="27" spans="1:28" x14ac:dyDescent="0.2">
      <c r="B27" s="1" t="s">
        <v>210</v>
      </c>
      <c r="C27" s="214">
        <v>3.6229999999999998E-2</v>
      </c>
      <c r="D27" s="201">
        <f t="shared" si="31"/>
        <v>3.6229999999999998E-2</v>
      </c>
      <c r="E27" s="336">
        <v>4.718E-2</v>
      </c>
      <c r="F27" s="334">
        <f t="shared" si="32"/>
        <v>4.718E-2</v>
      </c>
      <c r="G27" s="334">
        <f t="shared" si="32"/>
        <v>4.718E-2</v>
      </c>
      <c r="H27" s="334">
        <f t="shared" si="32"/>
        <v>4.718E-2</v>
      </c>
      <c r="I27" s="334">
        <f t="shared" si="32"/>
        <v>4.718E-2</v>
      </c>
      <c r="J27" s="334">
        <f t="shared" si="32"/>
        <v>4.718E-2</v>
      </c>
      <c r="K27" s="334">
        <f t="shared" si="32"/>
        <v>4.718E-2</v>
      </c>
      <c r="L27" s="334">
        <f t="shared" si="32"/>
        <v>4.718E-2</v>
      </c>
      <c r="M27" s="334">
        <f t="shared" si="32"/>
        <v>4.718E-2</v>
      </c>
      <c r="N27" s="334">
        <f t="shared" si="32"/>
        <v>4.718E-2</v>
      </c>
      <c r="O27" s="334">
        <f t="shared" si="32"/>
        <v>4.718E-2</v>
      </c>
      <c r="P27" s="335">
        <f t="shared" si="32"/>
        <v>4.718E-2</v>
      </c>
      <c r="Q27" s="342"/>
      <c r="R27" s="334"/>
      <c r="S27" s="334"/>
      <c r="T27" s="334"/>
      <c r="U27" s="334"/>
      <c r="V27" s="334"/>
      <c r="W27" s="334"/>
      <c r="X27" s="334"/>
      <c r="Y27" s="334"/>
      <c r="Z27" s="334"/>
      <c r="AA27" s="334"/>
      <c r="AB27" s="335"/>
    </row>
    <row r="28" spans="1:28" x14ac:dyDescent="0.2">
      <c r="B28" s="1" t="s">
        <v>211</v>
      </c>
      <c r="C28" s="214">
        <v>7.7369999999999994E-2</v>
      </c>
      <c r="D28" s="201">
        <f t="shared" si="31"/>
        <v>7.7369999999999994E-2</v>
      </c>
      <c r="E28" s="336">
        <v>8.9090000000000003E-2</v>
      </c>
      <c r="F28" s="334">
        <f t="shared" si="32"/>
        <v>8.9090000000000003E-2</v>
      </c>
      <c r="G28" s="334">
        <f t="shared" si="32"/>
        <v>8.9090000000000003E-2</v>
      </c>
      <c r="H28" s="334">
        <f t="shared" si="32"/>
        <v>8.9090000000000003E-2</v>
      </c>
      <c r="I28" s="334">
        <f t="shared" si="32"/>
        <v>8.9090000000000003E-2</v>
      </c>
      <c r="J28" s="334">
        <f t="shared" si="32"/>
        <v>8.9090000000000003E-2</v>
      </c>
      <c r="K28" s="334">
        <f t="shared" si="32"/>
        <v>8.9090000000000003E-2</v>
      </c>
      <c r="L28" s="334">
        <f t="shared" si="32"/>
        <v>8.9090000000000003E-2</v>
      </c>
      <c r="M28" s="334">
        <f t="shared" si="32"/>
        <v>8.9090000000000003E-2</v>
      </c>
      <c r="N28" s="334">
        <f t="shared" si="32"/>
        <v>8.9090000000000003E-2</v>
      </c>
      <c r="O28" s="334">
        <f t="shared" si="32"/>
        <v>8.9090000000000003E-2</v>
      </c>
      <c r="P28" s="335">
        <f t="shared" si="32"/>
        <v>8.9090000000000003E-2</v>
      </c>
      <c r="Q28" s="342"/>
      <c r="R28" s="334"/>
      <c r="S28" s="334"/>
      <c r="T28" s="334"/>
      <c r="U28" s="334"/>
      <c r="V28" s="334"/>
      <c r="W28" s="334"/>
      <c r="X28" s="334"/>
      <c r="Y28" s="334"/>
      <c r="Z28" s="334"/>
      <c r="AA28" s="334"/>
      <c r="AB28" s="335"/>
    </row>
    <row r="29" spans="1:28" x14ac:dyDescent="0.2">
      <c r="B29" s="1" t="s">
        <v>212</v>
      </c>
      <c r="C29" s="214">
        <v>7.5230000000000005E-2</v>
      </c>
      <c r="D29" s="201">
        <f t="shared" si="31"/>
        <v>7.5230000000000005E-2</v>
      </c>
      <c r="E29" s="336">
        <v>8.5949999999999999E-2</v>
      </c>
      <c r="F29" s="334">
        <f t="shared" si="32"/>
        <v>8.5949999999999999E-2</v>
      </c>
      <c r="G29" s="334">
        <f t="shared" si="32"/>
        <v>8.5949999999999999E-2</v>
      </c>
      <c r="H29" s="334">
        <f t="shared" si="32"/>
        <v>8.5949999999999999E-2</v>
      </c>
      <c r="I29" s="334">
        <f t="shared" si="32"/>
        <v>8.5949999999999999E-2</v>
      </c>
      <c r="J29" s="334">
        <f t="shared" si="32"/>
        <v>8.5949999999999999E-2</v>
      </c>
      <c r="K29" s="334">
        <f t="shared" si="32"/>
        <v>8.5949999999999999E-2</v>
      </c>
      <c r="L29" s="334">
        <f t="shared" si="32"/>
        <v>8.5949999999999999E-2</v>
      </c>
      <c r="M29" s="334">
        <f t="shared" si="32"/>
        <v>8.5949999999999999E-2</v>
      </c>
      <c r="N29" s="334">
        <f t="shared" si="32"/>
        <v>8.5949999999999999E-2</v>
      </c>
      <c r="O29" s="334">
        <f t="shared" si="32"/>
        <v>8.5949999999999999E-2</v>
      </c>
      <c r="P29" s="335">
        <f t="shared" si="32"/>
        <v>8.5949999999999999E-2</v>
      </c>
      <c r="Q29" s="342"/>
      <c r="R29" s="334"/>
      <c r="S29" s="334"/>
      <c r="T29" s="334"/>
      <c r="U29" s="334"/>
      <c r="V29" s="334"/>
      <c r="W29" s="334"/>
      <c r="X29" s="334"/>
      <c r="Y29" s="334"/>
      <c r="Z29" s="334"/>
      <c r="AA29" s="334"/>
      <c r="AB29" s="335"/>
    </row>
    <row r="30" spans="1:28" x14ac:dyDescent="0.2">
      <c r="B30" s="1" t="s">
        <v>213</v>
      </c>
      <c r="C30" s="214">
        <v>7.7600000000000002E-2</v>
      </c>
      <c r="D30" s="201">
        <f t="shared" si="31"/>
        <v>7.7600000000000002E-2</v>
      </c>
      <c r="E30" s="336">
        <v>8.8120000000000004E-2</v>
      </c>
      <c r="F30" s="334">
        <f t="shared" si="32"/>
        <v>8.8120000000000004E-2</v>
      </c>
      <c r="G30" s="334">
        <f t="shared" si="32"/>
        <v>8.8120000000000004E-2</v>
      </c>
      <c r="H30" s="334">
        <f t="shared" si="32"/>
        <v>8.8120000000000004E-2</v>
      </c>
      <c r="I30" s="334">
        <f t="shared" si="32"/>
        <v>8.8120000000000004E-2</v>
      </c>
      <c r="J30" s="334">
        <f t="shared" si="32"/>
        <v>8.8120000000000004E-2</v>
      </c>
      <c r="K30" s="334">
        <f t="shared" si="32"/>
        <v>8.8120000000000004E-2</v>
      </c>
      <c r="L30" s="334">
        <f t="shared" si="32"/>
        <v>8.8120000000000004E-2</v>
      </c>
      <c r="M30" s="334">
        <f t="shared" si="32"/>
        <v>8.8120000000000004E-2</v>
      </c>
      <c r="N30" s="334">
        <f t="shared" si="32"/>
        <v>8.8120000000000004E-2</v>
      </c>
      <c r="O30" s="334">
        <f t="shared" si="32"/>
        <v>8.8120000000000004E-2</v>
      </c>
      <c r="P30" s="335">
        <f t="shared" si="32"/>
        <v>8.8120000000000004E-2</v>
      </c>
      <c r="Q30" s="342"/>
      <c r="R30" s="334"/>
      <c r="S30" s="334"/>
      <c r="T30" s="334"/>
      <c r="U30" s="334"/>
      <c r="V30" s="334"/>
      <c r="W30" s="334"/>
      <c r="X30" s="334"/>
      <c r="Y30" s="334"/>
      <c r="Z30" s="334"/>
      <c r="AA30" s="334"/>
      <c r="AB30" s="335"/>
    </row>
    <row r="31" spans="1:28" x14ac:dyDescent="0.2">
      <c r="B31" s="1" t="s">
        <v>215</v>
      </c>
      <c r="C31" s="214">
        <v>1</v>
      </c>
      <c r="D31" s="201">
        <f t="shared" si="31"/>
        <v>1</v>
      </c>
      <c r="E31" s="336">
        <v>1</v>
      </c>
      <c r="F31" s="334">
        <f t="shared" si="32"/>
        <v>1</v>
      </c>
      <c r="G31" s="334">
        <f t="shared" si="32"/>
        <v>1</v>
      </c>
      <c r="H31" s="334">
        <f t="shared" si="32"/>
        <v>1</v>
      </c>
      <c r="I31" s="334">
        <f t="shared" si="32"/>
        <v>1</v>
      </c>
      <c r="J31" s="334">
        <f t="shared" si="32"/>
        <v>1</v>
      </c>
      <c r="K31" s="334">
        <f t="shared" si="32"/>
        <v>1</v>
      </c>
      <c r="L31" s="334">
        <f t="shared" si="32"/>
        <v>1</v>
      </c>
      <c r="M31" s="334">
        <f t="shared" si="32"/>
        <v>1</v>
      </c>
      <c r="N31" s="334">
        <f t="shared" si="32"/>
        <v>1</v>
      </c>
      <c r="O31" s="334">
        <f t="shared" si="32"/>
        <v>1</v>
      </c>
      <c r="P31" s="335">
        <f t="shared" si="32"/>
        <v>1</v>
      </c>
      <c r="Q31" s="342"/>
      <c r="R31" s="334"/>
      <c r="S31" s="334"/>
      <c r="T31" s="334"/>
      <c r="U31" s="334"/>
      <c r="V31" s="334"/>
      <c r="W31" s="334"/>
      <c r="X31" s="334"/>
      <c r="Y31" s="334"/>
      <c r="Z31" s="334"/>
      <c r="AA31" s="334"/>
      <c r="AB31" s="335"/>
    </row>
    <row r="32" spans="1:28" x14ac:dyDescent="0.2">
      <c r="B32" s="1" t="s">
        <v>221</v>
      </c>
      <c r="C32" s="214">
        <v>1</v>
      </c>
      <c r="D32" s="201">
        <f t="shared" si="31"/>
        <v>1</v>
      </c>
      <c r="E32" s="336">
        <v>1</v>
      </c>
      <c r="F32" s="334">
        <f t="shared" si="32"/>
        <v>1</v>
      </c>
      <c r="G32" s="334">
        <f t="shared" si="32"/>
        <v>1</v>
      </c>
      <c r="H32" s="334">
        <f t="shared" si="32"/>
        <v>1</v>
      </c>
      <c r="I32" s="334">
        <f t="shared" si="32"/>
        <v>1</v>
      </c>
      <c r="J32" s="334">
        <f t="shared" si="32"/>
        <v>1</v>
      </c>
      <c r="K32" s="334">
        <f t="shared" si="32"/>
        <v>1</v>
      </c>
      <c r="L32" s="334">
        <f t="shared" si="32"/>
        <v>1</v>
      </c>
      <c r="M32" s="334">
        <f t="shared" si="32"/>
        <v>1</v>
      </c>
      <c r="N32" s="334">
        <f t="shared" si="32"/>
        <v>1</v>
      </c>
      <c r="O32" s="334">
        <f t="shared" si="32"/>
        <v>1</v>
      </c>
      <c r="P32" s="335">
        <f t="shared" si="32"/>
        <v>1</v>
      </c>
      <c r="Q32" s="342"/>
      <c r="R32" s="334"/>
      <c r="S32" s="334"/>
      <c r="T32" s="334"/>
      <c r="U32" s="334"/>
      <c r="V32" s="334"/>
      <c r="W32" s="334"/>
      <c r="X32" s="334"/>
      <c r="Y32" s="334"/>
      <c r="Z32" s="334"/>
      <c r="AA32" s="334"/>
      <c r="AB32" s="335"/>
    </row>
    <row r="33" spans="1:28" x14ac:dyDescent="0.2">
      <c r="B33" s="1" t="s">
        <v>222</v>
      </c>
      <c r="C33" s="496">
        <v>6.9999999999999999E-4</v>
      </c>
      <c r="D33" s="201">
        <f t="shared" si="31"/>
        <v>6.9999999999999999E-4</v>
      </c>
      <c r="E33" s="337">
        <f>C33</f>
        <v>6.9999999999999999E-4</v>
      </c>
      <c r="F33" s="334">
        <f t="shared" si="32"/>
        <v>6.9999999999999999E-4</v>
      </c>
      <c r="G33" s="334">
        <f t="shared" si="32"/>
        <v>6.9999999999999999E-4</v>
      </c>
      <c r="H33" s="334">
        <f t="shared" si="32"/>
        <v>6.9999999999999999E-4</v>
      </c>
      <c r="I33" s="334">
        <f t="shared" si="32"/>
        <v>6.9999999999999999E-4</v>
      </c>
      <c r="J33" s="334">
        <f t="shared" si="32"/>
        <v>6.9999999999999999E-4</v>
      </c>
      <c r="K33" s="334">
        <f t="shared" si="32"/>
        <v>6.9999999999999999E-4</v>
      </c>
      <c r="L33" s="334">
        <f t="shared" si="32"/>
        <v>6.9999999999999999E-4</v>
      </c>
      <c r="M33" s="334">
        <f t="shared" si="32"/>
        <v>6.9999999999999999E-4</v>
      </c>
      <c r="N33" s="334">
        <f t="shared" si="32"/>
        <v>6.9999999999999999E-4</v>
      </c>
      <c r="O33" s="334">
        <f t="shared" si="32"/>
        <v>6.9999999999999999E-4</v>
      </c>
      <c r="P33" s="335">
        <f t="shared" si="32"/>
        <v>6.9999999999999999E-4</v>
      </c>
      <c r="Q33" s="342"/>
      <c r="R33" s="334"/>
      <c r="S33" s="334"/>
      <c r="T33" s="334"/>
      <c r="U33" s="334"/>
      <c r="V33" s="334"/>
      <c r="W33" s="334"/>
      <c r="X33" s="334"/>
      <c r="Y33" s="334"/>
      <c r="Z33" s="334"/>
      <c r="AA33" s="334"/>
      <c r="AB33" s="335"/>
    </row>
    <row r="34" spans="1:28" x14ac:dyDescent="0.2">
      <c r="E34" s="316"/>
      <c r="F34" s="6"/>
      <c r="G34" s="6"/>
      <c r="H34" s="6"/>
      <c r="I34" s="6"/>
      <c r="J34" s="6"/>
      <c r="K34" s="6"/>
      <c r="L34" s="6"/>
      <c r="M34" s="6"/>
      <c r="N34" s="6"/>
      <c r="O34" s="6"/>
      <c r="P34" s="317"/>
      <c r="Q34" s="316"/>
      <c r="R34" s="6"/>
      <c r="S34" s="6"/>
      <c r="T34" s="6"/>
      <c r="U34" s="6"/>
      <c r="V34" s="6"/>
      <c r="W34" s="6"/>
      <c r="X34" s="6"/>
      <c r="Y34" s="6"/>
      <c r="Z34" s="6"/>
      <c r="AA34" s="6"/>
      <c r="AB34" s="317"/>
    </row>
    <row r="35" spans="1:28" x14ac:dyDescent="0.2">
      <c r="A35" s="237" t="s">
        <v>223</v>
      </c>
      <c r="E35" s="316"/>
      <c r="F35" s="6"/>
      <c r="G35" s="6"/>
      <c r="H35" s="6"/>
      <c r="I35" s="6"/>
      <c r="J35" s="6"/>
      <c r="K35" s="6"/>
      <c r="L35" s="6"/>
      <c r="M35" s="6"/>
      <c r="N35" s="6"/>
      <c r="O35" s="6"/>
      <c r="P35" s="317"/>
      <c r="Q35" s="316"/>
      <c r="R35" s="6"/>
      <c r="S35" s="6"/>
      <c r="T35" s="6"/>
      <c r="U35" s="6"/>
      <c r="V35" s="6"/>
      <c r="W35" s="6"/>
      <c r="X35" s="6"/>
      <c r="Y35" s="6"/>
      <c r="Z35" s="6"/>
      <c r="AA35" s="6"/>
      <c r="AB35" s="317"/>
    </row>
    <row r="36" spans="1:28" x14ac:dyDescent="0.2">
      <c r="B36" s="1" t="s">
        <v>207</v>
      </c>
      <c r="C36" s="79">
        <f t="shared" ref="C36:P42" si="33">+C5*C24</f>
        <v>2359406.0437500002</v>
      </c>
      <c r="D36" s="79">
        <f t="shared" si="33"/>
        <v>5646167.8875000002</v>
      </c>
      <c r="E36" s="338">
        <f t="shared" si="33"/>
        <v>11537649.13455</v>
      </c>
      <c r="F36" s="61">
        <f t="shared" si="33"/>
        <v>15012992.537949998</v>
      </c>
      <c r="G36" s="61">
        <f t="shared" si="33"/>
        <v>13913917.9597</v>
      </c>
      <c r="H36" s="61">
        <f t="shared" si="33"/>
        <v>12232324.5319</v>
      </c>
      <c r="I36" s="61">
        <f t="shared" si="33"/>
        <v>10556607.2513</v>
      </c>
      <c r="J36" s="61">
        <f t="shared" si="33"/>
        <v>7592132.126699999</v>
      </c>
      <c r="K36" s="61">
        <f t="shared" si="33"/>
        <v>4507194.6430500001</v>
      </c>
      <c r="L36" s="61">
        <f t="shared" si="33"/>
        <v>2928859.4780499996</v>
      </c>
      <c r="M36" s="61">
        <f t="shared" si="33"/>
        <v>2027628.3549499998</v>
      </c>
      <c r="N36" s="61">
        <f t="shared" si="33"/>
        <v>1879476.8283499999</v>
      </c>
      <c r="O36" s="61">
        <f t="shared" si="33"/>
        <v>2691749.0984999998</v>
      </c>
      <c r="P36" s="339">
        <f t="shared" si="33"/>
        <v>6425107.1439499995</v>
      </c>
      <c r="Q36" s="338"/>
      <c r="R36" s="61"/>
      <c r="S36" s="61"/>
      <c r="T36" s="61"/>
      <c r="U36" s="61"/>
      <c r="V36" s="61"/>
      <c r="W36" s="61"/>
      <c r="X36" s="61"/>
      <c r="Y36" s="61"/>
      <c r="Z36" s="61"/>
      <c r="AA36" s="61"/>
      <c r="AB36" s="339"/>
    </row>
    <row r="37" spans="1:28" x14ac:dyDescent="0.2">
      <c r="B37" s="1" t="s">
        <v>208</v>
      </c>
      <c r="C37" s="79">
        <f t="shared" si="33"/>
        <v>127.18125000000001</v>
      </c>
      <c r="D37" s="79">
        <f t="shared" si="33"/>
        <v>132.03749999999999</v>
      </c>
      <c r="E37" s="338">
        <f t="shared" si="33"/>
        <v>126.54344999999999</v>
      </c>
      <c r="F37" s="61">
        <f t="shared" si="33"/>
        <v>133.25069999999999</v>
      </c>
      <c r="G37" s="61">
        <f t="shared" si="33"/>
        <v>118.49475</v>
      </c>
      <c r="H37" s="61">
        <f t="shared" si="33"/>
        <v>87.939499999999995</v>
      </c>
      <c r="I37" s="61">
        <f t="shared" si="33"/>
        <v>102.99354999999998</v>
      </c>
      <c r="J37" s="61">
        <f t="shared" si="33"/>
        <v>94.497699999999995</v>
      </c>
      <c r="K37" s="61">
        <f t="shared" si="33"/>
        <v>81.530349999999999</v>
      </c>
      <c r="L37" s="61">
        <f t="shared" si="33"/>
        <v>84.660399999999996</v>
      </c>
      <c r="M37" s="61">
        <f t="shared" si="33"/>
        <v>107.61409999999999</v>
      </c>
      <c r="N37" s="61">
        <f t="shared" si="33"/>
        <v>115.06659999999999</v>
      </c>
      <c r="O37" s="61">
        <f t="shared" si="33"/>
        <v>139.80889999999999</v>
      </c>
      <c r="P37" s="339">
        <f t="shared" si="33"/>
        <v>146.51614999999998</v>
      </c>
      <c r="Q37" s="338"/>
      <c r="R37" s="61"/>
      <c r="S37" s="61"/>
      <c r="T37" s="61"/>
      <c r="U37" s="61"/>
      <c r="V37" s="61"/>
      <c r="W37" s="61"/>
      <c r="X37" s="61"/>
      <c r="Y37" s="61"/>
      <c r="Z37" s="61"/>
      <c r="AA37" s="61"/>
      <c r="AB37" s="339"/>
    </row>
    <row r="38" spans="1:28" x14ac:dyDescent="0.2">
      <c r="B38" s="1" t="s">
        <v>209</v>
      </c>
      <c r="C38" s="79">
        <f t="shared" si="33"/>
        <v>1308797.03892</v>
      </c>
      <c r="D38" s="79">
        <f t="shared" si="33"/>
        <v>2161877.5684799999</v>
      </c>
      <c r="E38" s="338">
        <f t="shared" si="33"/>
        <v>3845086.7411400001</v>
      </c>
      <c r="F38" s="61">
        <f t="shared" si="33"/>
        <v>4928205.1237200005</v>
      </c>
      <c r="G38" s="61">
        <f t="shared" si="33"/>
        <v>4678035.3292199997</v>
      </c>
      <c r="H38" s="61">
        <f t="shared" si="33"/>
        <v>4150334.83452</v>
      </c>
      <c r="I38" s="61">
        <f t="shared" si="33"/>
        <v>3687867.6157800001</v>
      </c>
      <c r="J38" s="61">
        <f t="shared" si="33"/>
        <v>2772094.6817999999</v>
      </c>
      <c r="K38" s="61">
        <f t="shared" si="33"/>
        <v>1897674.9978</v>
      </c>
      <c r="L38" s="61">
        <f t="shared" si="33"/>
        <v>1430578.91976</v>
      </c>
      <c r="M38" s="61">
        <f t="shared" si="33"/>
        <v>1199222.4781200001</v>
      </c>
      <c r="N38" s="61">
        <f t="shared" si="33"/>
        <v>1265162.5488</v>
      </c>
      <c r="O38" s="61">
        <f t="shared" si="33"/>
        <v>1487905.1404800001</v>
      </c>
      <c r="P38" s="339">
        <f t="shared" si="33"/>
        <v>2462298.3531599999</v>
      </c>
      <c r="Q38" s="338"/>
      <c r="R38" s="61"/>
      <c r="S38" s="61"/>
      <c r="T38" s="61"/>
      <c r="U38" s="61"/>
      <c r="V38" s="61"/>
      <c r="W38" s="61"/>
      <c r="X38" s="61"/>
      <c r="Y38" s="61"/>
      <c r="Z38" s="61"/>
      <c r="AA38" s="61"/>
      <c r="AB38" s="339"/>
    </row>
    <row r="39" spans="1:28" x14ac:dyDescent="0.2">
      <c r="B39" s="1" t="s">
        <v>210</v>
      </c>
      <c r="C39" s="79">
        <f t="shared" si="33"/>
        <v>138836.69316</v>
      </c>
      <c r="D39" s="79">
        <f t="shared" si="33"/>
        <v>208796.67823999998</v>
      </c>
      <c r="E39" s="338">
        <f t="shared" si="33"/>
        <v>351511.5233</v>
      </c>
      <c r="F39" s="61">
        <f t="shared" si="33"/>
        <v>394556.10194000002</v>
      </c>
      <c r="G39" s="61">
        <f t="shared" si="33"/>
        <v>368223.24546000001</v>
      </c>
      <c r="H39" s="61">
        <f t="shared" si="33"/>
        <v>340336.89312000002</v>
      </c>
      <c r="I39" s="61">
        <f t="shared" si="33"/>
        <v>318140.63750000001</v>
      </c>
      <c r="J39" s="61">
        <f t="shared" si="33"/>
        <v>268278.83194</v>
      </c>
      <c r="K39" s="61">
        <f t="shared" si="33"/>
        <v>209081.66131999998</v>
      </c>
      <c r="L39" s="61">
        <f t="shared" si="33"/>
        <v>183040.37724</v>
      </c>
      <c r="M39" s="61">
        <f t="shared" si="33"/>
        <v>152609.27724</v>
      </c>
      <c r="N39" s="61">
        <f t="shared" si="33"/>
        <v>150964.72398000001</v>
      </c>
      <c r="O39" s="61">
        <f t="shared" si="33"/>
        <v>177761.69011999998</v>
      </c>
      <c r="P39" s="339">
        <f t="shared" si="33"/>
        <v>268418.57909999997</v>
      </c>
      <c r="Q39" s="338"/>
      <c r="R39" s="61"/>
      <c r="S39" s="61"/>
      <c r="T39" s="61"/>
      <c r="U39" s="61"/>
      <c r="V39" s="61"/>
      <c r="W39" s="61"/>
      <c r="X39" s="61"/>
      <c r="Y39" s="61"/>
      <c r="Z39" s="61"/>
      <c r="AA39" s="61"/>
      <c r="AB39" s="339"/>
    </row>
    <row r="40" spans="1:28" x14ac:dyDescent="0.2">
      <c r="B40" s="1" t="s">
        <v>211</v>
      </c>
      <c r="C40" s="79">
        <f t="shared" si="33"/>
        <v>69673.464509999991</v>
      </c>
      <c r="D40" s="79">
        <f t="shared" si="33"/>
        <v>88812.71351999999</v>
      </c>
      <c r="E40" s="338">
        <f t="shared" si="33"/>
        <v>130076.21086000001</v>
      </c>
      <c r="F40" s="61">
        <f t="shared" si="33"/>
        <v>151483.37969</v>
      </c>
      <c r="G40" s="61">
        <f t="shared" si="33"/>
        <v>163485.40630999999</v>
      </c>
      <c r="H40" s="61">
        <f t="shared" si="33"/>
        <v>153668.57921</v>
      </c>
      <c r="I40" s="61">
        <f t="shared" si="33"/>
        <v>141665.03805999999</v>
      </c>
      <c r="J40" s="61">
        <f t="shared" si="33"/>
        <v>123582.17349</v>
      </c>
      <c r="K40" s="61">
        <f t="shared" si="33"/>
        <v>89648.32703</v>
      </c>
      <c r="L40" s="61">
        <f t="shared" si="33"/>
        <v>72848.714820000008</v>
      </c>
      <c r="M40" s="61">
        <f t="shared" si="33"/>
        <v>67704.658219999998</v>
      </c>
      <c r="N40" s="61">
        <f t="shared" si="33"/>
        <v>69142.659910000002</v>
      </c>
      <c r="O40" s="61">
        <f t="shared" si="33"/>
        <v>78914.318379999997</v>
      </c>
      <c r="P40" s="339">
        <f t="shared" si="33"/>
        <v>100451.6477</v>
      </c>
      <c r="Q40" s="338"/>
      <c r="R40" s="61"/>
      <c r="S40" s="61"/>
      <c r="T40" s="61"/>
      <c r="U40" s="61"/>
      <c r="V40" s="61"/>
      <c r="W40" s="61"/>
      <c r="X40" s="61"/>
      <c r="Y40" s="61"/>
      <c r="Z40" s="61"/>
      <c r="AA40" s="61"/>
      <c r="AB40" s="339"/>
    </row>
    <row r="41" spans="1:28" x14ac:dyDescent="0.2">
      <c r="B41" s="1" t="s">
        <v>212</v>
      </c>
      <c r="C41" s="79">
        <f t="shared" si="33"/>
        <v>17885.405890000002</v>
      </c>
      <c r="D41" s="79">
        <f t="shared" si="33"/>
        <v>42851.158460000006</v>
      </c>
      <c r="E41" s="338">
        <f t="shared" si="33"/>
        <v>67358.327399999995</v>
      </c>
      <c r="F41" s="61">
        <f t="shared" si="33"/>
        <v>92972.544750000001</v>
      </c>
      <c r="G41" s="61">
        <f t="shared" si="33"/>
        <v>87859.293300000005</v>
      </c>
      <c r="H41" s="61">
        <f t="shared" si="33"/>
        <v>86682.379950000002</v>
      </c>
      <c r="I41" s="61">
        <f t="shared" si="33"/>
        <v>80782.428149999992</v>
      </c>
      <c r="J41" s="61">
        <f t="shared" si="33"/>
        <v>72206.251199999999</v>
      </c>
      <c r="K41" s="61">
        <f t="shared" si="33"/>
        <v>50764.906349999997</v>
      </c>
      <c r="L41" s="61">
        <f t="shared" si="33"/>
        <v>35765.514000000003</v>
      </c>
      <c r="M41" s="61">
        <f t="shared" si="33"/>
        <v>19665.102149999999</v>
      </c>
      <c r="N41" s="61">
        <f t="shared" si="33"/>
        <v>13820.76</v>
      </c>
      <c r="O41" s="61">
        <f t="shared" si="33"/>
        <v>19359.206099999999</v>
      </c>
      <c r="P41" s="339">
        <f t="shared" si="33"/>
        <v>45973.70955</v>
      </c>
      <c r="Q41" s="338"/>
      <c r="R41" s="61"/>
      <c r="S41" s="61"/>
      <c r="T41" s="61"/>
      <c r="U41" s="61"/>
      <c r="V41" s="61"/>
      <c r="W41" s="61"/>
      <c r="X41" s="61"/>
      <c r="Y41" s="61"/>
      <c r="Z41" s="61"/>
      <c r="AA41" s="61"/>
      <c r="AB41" s="339"/>
    </row>
    <row r="42" spans="1:28" x14ac:dyDescent="0.2">
      <c r="B42" s="1" t="s">
        <v>213</v>
      </c>
      <c r="C42" s="79">
        <f t="shared" si="33"/>
        <v>108573.4192</v>
      </c>
      <c r="D42" s="79">
        <f t="shared" si="33"/>
        <v>181074.6336</v>
      </c>
      <c r="E42" s="338">
        <f t="shared" si="33"/>
        <v>207734.52860000002</v>
      </c>
      <c r="F42" s="61">
        <f t="shared" si="33"/>
        <v>248770.07396000001</v>
      </c>
      <c r="G42" s="61">
        <f t="shared" si="33"/>
        <v>228527.94064000002</v>
      </c>
      <c r="H42" s="61">
        <f t="shared" si="33"/>
        <v>203731.58948</v>
      </c>
      <c r="I42" s="61">
        <f t="shared" si="33"/>
        <v>194515.91176000002</v>
      </c>
      <c r="J42" s="61">
        <f t="shared" si="33"/>
        <v>145330.85256</v>
      </c>
      <c r="K42" s="61">
        <f t="shared" si="33"/>
        <v>131590.74155999999</v>
      </c>
      <c r="L42" s="61">
        <f t="shared" si="33"/>
        <v>106014.44028000001</v>
      </c>
      <c r="M42" s="61">
        <f t="shared" si="33"/>
        <v>103809.94224</v>
      </c>
      <c r="N42" s="61">
        <f t="shared" si="33"/>
        <v>102770.12624</v>
      </c>
      <c r="O42" s="61">
        <f t="shared" si="33"/>
        <v>120230.04680000001</v>
      </c>
      <c r="P42" s="339">
        <f t="shared" si="33"/>
        <v>201093.01232000001</v>
      </c>
      <c r="Q42" s="338"/>
      <c r="R42" s="61"/>
      <c r="S42" s="61"/>
      <c r="T42" s="61"/>
      <c r="U42" s="61"/>
      <c r="V42" s="61"/>
      <c r="W42" s="61"/>
      <c r="X42" s="61"/>
      <c r="Y42" s="61"/>
      <c r="Z42" s="61"/>
      <c r="AA42" s="61"/>
      <c r="AB42" s="339"/>
    </row>
    <row r="43" spans="1:28" x14ac:dyDescent="0.2">
      <c r="B43" s="1" t="s">
        <v>215</v>
      </c>
      <c r="C43" s="79">
        <f t="shared" ref="C43:P44" si="34">+C16*C31</f>
        <v>336911.9226429796</v>
      </c>
      <c r="D43" s="79">
        <f t="shared" si="34"/>
        <v>336911.9226429796</v>
      </c>
      <c r="E43" s="338">
        <f t="shared" si="34"/>
        <v>336911.9226429796</v>
      </c>
      <c r="F43" s="61">
        <f t="shared" si="34"/>
        <v>336911.9226429796</v>
      </c>
      <c r="G43" s="61">
        <f t="shared" si="34"/>
        <v>336911.9226429796</v>
      </c>
      <c r="H43" s="61">
        <f t="shared" si="34"/>
        <v>336911.9226429796</v>
      </c>
      <c r="I43" s="61">
        <f t="shared" si="34"/>
        <v>336911.9226429796</v>
      </c>
      <c r="J43" s="61">
        <f t="shared" si="34"/>
        <v>336911.9226429796</v>
      </c>
      <c r="K43" s="61">
        <f t="shared" si="34"/>
        <v>336911.9226429796</v>
      </c>
      <c r="L43" s="61">
        <f t="shared" si="34"/>
        <v>336911.9226429796</v>
      </c>
      <c r="M43" s="61">
        <f t="shared" si="34"/>
        <v>336911.9226429796</v>
      </c>
      <c r="N43" s="61">
        <f t="shared" si="34"/>
        <v>336911.9226429796</v>
      </c>
      <c r="O43" s="61">
        <f t="shared" si="34"/>
        <v>336911.9226429796</v>
      </c>
      <c r="P43" s="339">
        <f t="shared" si="34"/>
        <v>336911.9226429796</v>
      </c>
      <c r="Q43" s="338"/>
      <c r="R43" s="61"/>
      <c r="S43" s="61"/>
      <c r="T43" s="61"/>
      <c r="U43" s="61"/>
      <c r="V43" s="61"/>
      <c r="W43" s="61"/>
      <c r="X43" s="61"/>
      <c r="Y43" s="61"/>
      <c r="Z43" s="61"/>
      <c r="AA43" s="61"/>
      <c r="AB43" s="339"/>
    </row>
    <row r="44" spans="1:28" x14ac:dyDescent="0.2">
      <c r="B44" s="1" t="s">
        <v>224</v>
      </c>
      <c r="C44" s="79">
        <f t="shared" si="34"/>
        <v>7006.8905852417302</v>
      </c>
      <c r="D44" s="79">
        <f t="shared" si="34"/>
        <v>7006.8905852417302</v>
      </c>
      <c r="E44" s="338">
        <f t="shared" si="34"/>
        <v>7006.8905852417302</v>
      </c>
      <c r="F44" s="61">
        <f t="shared" si="34"/>
        <v>7006.8905852417302</v>
      </c>
      <c r="G44" s="61">
        <f t="shared" si="34"/>
        <v>7006.8905852417302</v>
      </c>
      <c r="H44" s="61">
        <f t="shared" si="34"/>
        <v>7006.8905852417302</v>
      </c>
      <c r="I44" s="61">
        <f t="shared" si="34"/>
        <v>7006.8905852417302</v>
      </c>
      <c r="J44" s="61">
        <f t="shared" si="34"/>
        <v>7006.8905852417302</v>
      </c>
      <c r="K44" s="61">
        <f t="shared" si="34"/>
        <v>7006.8905852417302</v>
      </c>
      <c r="L44" s="61">
        <f t="shared" si="34"/>
        <v>7006.8905852417302</v>
      </c>
      <c r="M44" s="61">
        <f t="shared" si="34"/>
        <v>7006.8905852417302</v>
      </c>
      <c r="N44" s="61">
        <f t="shared" si="34"/>
        <v>7006.8905852417302</v>
      </c>
      <c r="O44" s="61">
        <f t="shared" si="34"/>
        <v>7006.8905852417302</v>
      </c>
      <c r="P44" s="339">
        <f t="shared" si="34"/>
        <v>7006.8905852417302</v>
      </c>
      <c r="Q44" s="338"/>
      <c r="R44" s="61"/>
      <c r="S44" s="61"/>
      <c r="T44" s="61"/>
      <c r="U44" s="61"/>
      <c r="V44" s="61"/>
      <c r="W44" s="61"/>
      <c r="X44" s="61"/>
      <c r="Y44" s="61"/>
      <c r="Z44" s="61"/>
      <c r="AA44" s="61"/>
      <c r="AB44" s="339"/>
    </row>
    <row r="45" spans="1:28" x14ac:dyDescent="0.2">
      <c r="B45" s="1" t="s">
        <v>225</v>
      </c>
      <c r="C45" s="79">
        <f t="shared" ref="C45:P45" si="35">+C18*C32</f>
        <v>5939.6554453298641</v>
      </c>
      <c r="D45" s="79">
        <f t="shared" si="35"/>
        <v>5939.6554453298641</v>
      </c>
      <c r="E45" s="338">
        <f t="shared" si="35"/>
        <v>5939.6554453298641</v>
      </c>
      <c r="F45" s="61">
        <f t="shared" si="35"/>
        <v>5939.6554453298641</v>
      </c>
      <c r="G45" s="61">
        <f t="shared" si="35"/>
        <v>5939.6554453298641</v>
      </c>
      <c r="H45" s="61">
        <f t="shared" si="35"/>
        <v>5939.6554453298641</v>
      </c>
      <c r="I45" s="61">
        <f t="shared" si="35"/>
        <v>5939.6554453298641</v>
      </c>
      <c r="J45" s="61">
        <f t="shared" si="35"/>
        <v>5939.6554453298641</v>
      </c>
      <c r="K45" s="61">
        <f t="shared" si="35"/>
        <v>5939.6554453298641</v>
      </c>
      <c r="L45" s="61">
        <f t="shared" si="35"/>
        <v>5939.6554453298641</v>
      </c>
      <c r="M45" s="61">
        <f t="shared" si="35"/>
        <v>5939.6554453298641</v>
      </c>
      <c r="N45" s="61">
        <f t="shared" si="35"/>
        <v>5939.6554453298641</v>
      </c>
      <c r="O45" s="61">
        <f t="shared" si="35"/>
        <v>5939.6554453298641</v>
      </c>
      <c r="P45" s="339">
        <f t="shared" si="35"/>
        <v>5939.6554453298641</v>
      </c>
      <c r="Q45" s="338"/>
      <c r="R45" s="61"/>
      <c r="S45" s="61"/>
      <c r="T45" s="61"/>
      <c r="U45" s="61"/>
      <c r="V45" s="61"/>
      <c r="W45" s="61"/>
      <c r="X45" s="61"/>
      <c r="Y45" s="61"/>
      <c r="Z45" s="61"/>
      <c r="AA45" s="61"/>
      <c r="AB45" s="339"/>
    </row>
    <row r="46" spans="1:28" x14ac:dyDescent="0.2">
      <c r="B46" s="1" t="s">
        <v>226</v>
      </c>
      <c r="C46" s="79">
        <f t="shared" ref="C46:P46" si="36">+C19*C32</f>
        <v>0</v>
      </c>
      <c r="D46" s="79">
        <f t="shared" si="36"/>
        <v>0</v>
      </c>
      <c r="E46" s="338">
        <f t="shared" si="36"/>
        <v>0</v>
      </c>
      <c r="F46" s="61">
        <f t="shared" si="36"/>
        <v>0</v>
      </c>
      <c r="G46" s="61">
        <f t="shared" si="36"/>
        <v>0</v>
      </c>
      <c r="H46" s="61">
        <f t="shared" si="36"/>
        <v>0</v>
      </c>
      <c r="I46" s="61">
        <f t="shared" si="36"/>
        <v>0</v>
      </c>
      <c r="J46" s="61">
        <f t="shared" si="36"/>
        <v>0</v>
      </c>
      <c r="K46" s="61">
        <f t="shared" si="36"/>
        <v>0</v>
      </c>
      <c r="L46" s="61">
        <f t="shared" si="36"/>
        <v>0</v>
      </c>
      <c r="M46" s="61">
        <f t="shared" si="36"/>
        <v>0</v>
      </c>
      <c r="N46" s="61">
        <f t="shared" si="36"/>
        <v>0</v>
      </c>
      <c r="O46" s="61">
        <f t="shared" si="36"/>
        <v>0</v>
      </c>
      <c r="P46" s="339">
        <f t="shared" si="36"/>
        <v>0</v>
      </c>
      <c r="Q46" s="338"/>
      <c r="R46" s="61"/>
      <c r="S46" s="61"/>
      <c r="T46" s="61"/>
      <c r="U46" s="61"/>
      <c r="V46" s="61"/>
      <c r="W46" s="61"/>
      <c r="X46" s="61"/>
      <c r="Y46" s="61"/>
      <c r="Z46" s="61"/>
      <c r="AA46" s="61"/>
      <c r="AB46" s="339"/>
    </row>
    <row r="47" spans="1:28" x14ac:dyDescent="0.2">
      <c r="B47" s="1" t="s">
        <v>222</v>
      </c>
      <c r="C47" s="79">
        <f t="shared" ref="C47:P47" si="37">+C13*C33</f>
        <v>11333.1939</v>
      </c>
      <c r="D47" s="79">
        <f>+D13*D33</f>
        <v>11615.666300000001</v>
      </c>
      <c r="E47" s="338">
        <f t="shared" si="37"/>
        <v>12143.1716</v>
      </c>
      <c r="F47" s="61">
        <f t="shared" si="37"/>
        <v>12537.743399999999</v>
      </c>
      <c r="G47" s="61">
        <f t="shared" si="37"/>
        <v>12739.440699999999</v>
      </c>
      <c r="H47" s="61">
        <f t="shared" si="37"/>
        <v>12251.9537</v>
      </c>
      <c r="I47" s="61">
        <f t="shared" si="37"/>
        <v>13014.728999999999</v>
      </c>
      <c r="J47" s="61">
        <f t="shared" si="37"/>
        <v>11977.378000000001</v>
      </c>
      <c r="K47" s="61">
        <f t="shared" si="37"/>
        <v>11876.0936</v>
      </c>
      <c r="L47" s="61">
        <f t="shared" si="37"/>
        <v>11152.2474</v>
      </c>
      <c r="M47" s="61">
        <f t="shared" si="37"/>
        <v>11066.772499999999</v>
      </c>
      <c r="N47" s="61">
        <f t="shared" si="37"/>
        <v>11324.1499</v>
      </c>
      <c r="O47" s="61">
        <f t="shared" si="37"/>
        <v>11356.022999999999</v>
      </c>
      <c r="P47" s="339">
        <f t="shared" si="37"/>
        <v>11636.9365</v>
      </c>
      <c r="Q47" s="338"/>
      <c r="R47" s="61"/>
      <c r="S47" s="61"/>
      <c r="T47" s="61"/>
      <c r="U47" s="61"/>
      <c r="V47" s="61"/>
      <c r="W47" s="61"/>
      <c r="X47" s="61"/>
      <c r="Y47" s="61"/>
      <c r="Z47" s="61"/>
      <c r="AA47" s="61"/>
      <c r="AB47" s="339"/>
    </row>
    <row r="48" spans="1:28" x14ac:dyDescent="0.2">
      <c r="A48" s="215"/>
      <c r="B48" s="215" t="s">
        <v>227</v>
      </c>
      <c r="C48" s="216">
        <f>SUM(C36:C47)</f>
        <v>4364490.9092535507</v>
      </c>
      <c r="D48" s="216">
        <f>SUM(D36:D47)</f>
        <v>8691186.8122735508</v>
      </c>
      <c r="E48" s="340">
        <f t="shared" ref="E48:P48" si="38">SUM(E36:E47)</f>
        <v>16501544.649573551</v>
      </c>
      <c r="F48" s="216">
        <f t="shared" si="38"/>
        <v>21191509.224783547</v>
      </c>
      <c r="G48" s="216">
        <f t="shared" si="38"/>
        <v>19802765.578753546</v>
      </c>
      <c r="H48" s="216">
        <f t="shared" si="38"/>
        <v>17529277.170053553</v>
      </c>
      <c r="I48" s="216">
        <f t="shared" si="38"/>
        <v>15342555.073773552</v>
      </c>
      <c r="J48" s="216">
        <f t="shared" si="38"/>
        <v>11335555.262063554</v>
      </c>
      <c r="K48" s="216">
        <f t="shared" si="38"/>
        <v>7247771.3697335515</v>
      </c>
      <c r="L48" s="216">
        <f t="shared" si="38"/>
        <v>5118202.8206235515</v>
      </c>
      <c r="M48" s="216">
        <f t="shared" si="38"/>
        <v>3931672.6681935517</v>
      </c>
      <c r="N48" s="216">
        <f t="shared" si="38"/>
        <v>3842635.3324535512</v>
      </c>
      <c r="O48" s="216">
        <f t="shared" si="38"/>
        <v>4937273.8009535512</v>
      </c>
      <c r="P48" s="341">
        <f t="shared" si="38"/>
        <v>9864984.3671035524</v>
      </c>
      <c r="Q48" s="340"/>
      <c r="R48" s="216"/>
      <c r="S48" s="216"/>
      <c r="T48" s="216"/>
      <c r="U48" s="216"/>
      <c r="V48" s="216"/>
      <c r="W48" s="216"/>
      <c r="X48" s="216"/>
      <c r="Y48" s="216"/>
      <c r="Z48" s="216"/>
      <c r="AA48" s="216"/>
      <c r="AB48" s="341"/>
    </row>
    <row r="49" spans="1:28" x14ac:dyDescent="0.2">
      <c r="E49" s="316"/>
      <c r="F49" s="6"/>
      <c r="G49" s="6"/>
      <c r="H49" s="6"/>
      <c r="I49" s="6"/>
      <c r="J49" s="6"/>
      <c r="K49" s="6"/>
      <c r="L49" s="6"/>
      <c r="M49" s="6"/>
      <c r="N49" s="6"/>
      <c r="O49" s="6"/>
      <c r="P49" s="317"/>
      <c r="Q49" s="316"/>
      <c r="R49" s="6"/>
      <c r="S49" s="6"/>
      <c r="T49" s="6"/>
      <c r="U49" s="6"/>
      <c r="V49" s="6"/>
      <c r="W49" s="6"/>
      <c r="X49" s="6"/>
      <c r="Y49" s="6"/>
      <c r="Z49" s="6"/>
      <c r="AA49" s="6"/>
      <c r="AB49" s="317"/>
    </row>
    <row r="50" spans="1:28" x14ac:dyDescent="0.2">
      <c r="A50" s="217" t="s">
        <v>228</v>
      </c>
      <c r="E50" s="316"/>
      <c r="F50" s="6"/>
      <c r="G50" s="6"/>
      <c r="H50" s="6"/>
      <c r="I50" s="6"/>
      <c r="J50" s="6"/>
      <c r="K50" s="6"/>
      <c r="L50" s="6"/>
      <c r="M50" s="6"/>
      <c r="N50" s="6"/>
      <c r="O50" s="6"/>
      <c r="P50" s="317"/>
      <c r="Q50" s="316"/>
      <c r="R50" s="6"/>
      <c r="S50" s="6"/>
      <c r="T50" s="6"/>
      <c r="U50" s="6"/>
      <c r="V50" s="6"/>
      <c r="W50" s="6"/>
      <c r="X50" s="6"/>
      <c r="Y50" s="6"/>
      <c r="Z50" s="6"/>
      <c r="AA50" s="6"/>
      <c r="AB50" s="317"/>
    </row>
    <row r="51" spans="1:28" x14ac:dyDescent="0.2">
      <c r="A51" s="237" t="s">
        <v>229</v>
      </c>
      <c r="C51" s="201"/>
      <c r="D51" s="201"/>
      <c r="E51" s="342"/>
      <c r="F51" s="334"/>
      <c r="G51" s="334"/>
      <c r="H51" s="334"/>
      <c r="I51" s="334"/>
      <c r="J51" s="334"/>
      <c r="K51" s="334"/>
      <c r="L51" s="334"/>
      <c r="M51" s="334"/>
      <c r="N51" s="334"/>
      <c r="O51" s="334"/>
      <c r="P51" s="335"/>
      <c r="Q51" s="342"/>
      <c r="R51" s="334"/>
      <c r="S51" s="334"/>
      <c r="T51" s="334"/>
      <c r="U51" s="334"/>
      <c r="V51" s="334"/>
      <c r="W51" s="334"/>
      <c r="X51" s="334"/>
      <c r="Y51" s="334"/>
      <c r="Z51" s="334"/>
      <c r="AA51" s="334"/>
      <c r="AB51" s="335"/>
    </row>
    <row r="52" spans="1:28" x14ac:dyDescent="0.2">
      <c r="B52" s="1" t="s">
        <v>230</v>
      </c>
      <c r="C52" s="218">
        <v>0.18054999999999999</v>
      </c>
      <c r="D52" s="201">
        <f>C52</f>
        <v>0.18054999999999999</v>
      </c>
      <c r="E52" s="343">
        <v>0.18135000000000001</v>
      </c>
      <c r="F52" s="334">
        <f t="shared" ref="F52:P52" si="39">E52</f>
        <v>0.18135000000000001</v>
      </c>
      <c r="G52" s="334">
        <f t="shared" si="39"/>
        <v>0.18135000000000001</v>
      </c>
      <c r="H52" s="334">
        <f t="shared" si="39"/>
        <v>0.18135000000000001</v>
      </c>
      <c r="I52" s="334">
        <f t="shared" si="39"/>
        <v>0.18135000000000001</v>
      </c>
      <c r="J52" s="334">
        <f t="shared" si="39"/>
        <v>0.18135000000000001</v>
      </c>
      <c r="K52" s="334">
        <f t="shared" si="39"/>
        <v>0.18135000000000001</v>
      </c>
      <c r="L52" s="334">
        <f t="shared" si="39"/>
        <v>0.18135000000000001</v>
      </c>
      <c r="M52" s="334">
        <f t="shared" si="39"/>
        <v>0.18135000000000001</v>
      </c>
      <c r="N52" s="334">
        <f t="shared" si="39"/>
        <v>0.18135000000000001</v>
      </c>
      <c r="O52" s="334">
        <f t="shared" si="39"/>
        <v>0.18135000000000001</v>
      </c>
      <c r="P52" s="335">
        <f t="shared" si="39"/>
        <v>0.18135000000000001</v>
      </c>
      <c r="Q52" s="342"/>
      <c r="R52" s="334"/>
      <c r="S52" s="334"/>
      <c r="T52" s="334"/>
      <c r="U52" s="334"/>
      <c r="V52" s="334"/>
      <c r="W52" s="334"/>
      <c r="X52" s="334"/>
      <c r="Y52" s="334"/>
      <c r="Z52" s="334"/>
      <c r="AA52" s="334"/>
      <c r="AB52" s="335"/>
    </row>
    <row r="53" spans="1:28" x14ac:dyDescent="0.2">
      <c r="E53" s="316"/>
      <c r="F53" s="6"/>
      <c r="G53" s="6"/>
      <c r="H53" s="6"/>
      <c r="I53" s="6"/>
      <c r="J53" s="6"/>
      <c r="K53" s="6"/>
      <c r="L53" s="6"/>
      <c r="M53" s="6"/>
      <c r="N53" s="6"/>
      <c r="O53" s="6"/>
      <c r="P53" s="317"/>
      <c r="Q53" s="316"/>
      <c r="R53" s="6"/>
      <c r="S53" s="6"/>
      <c r="T53" s="6"/>
      <c r="U53" s="6"/>
      <c r="V53" s="6"/>
      <c r="W53" s="6"/>
      <c r="X53" s="6"/>
      <c r="Y53" s="6"/>
      <c r="Z53" s="6"/>
      <c r="AA53" s="6"/>
      <c r="AB53" s="317"/>
    </row>
    <row r="54" spans="1:28" x14ac:dyDescent="0.2">
      <c r="A54" s="237" t="s">
        <v>231</v>
      </c>
      <c r="E54" s="316"/>
      <c r="F54" s="6"/>
      <c r="G54" s="6"/>
      <c r="H54" s="6"/>
      <c r="I54" s="6"/>
      <c r="J54" s="6"/>
      <c r="K54" s="6"/>
      <c r="L54" s="6"/>
      <c r="M54" s="6"/>
      <c r="N54" s="6"/>
      <c r="O54" s="6"/>
      <c r="P54" s="317"/>
      <c r="Q54" s="316"/>
      <c r="R54" s="6"/>
      <c r="S54" s="6"/>
      <c r="T54" s="6"/>
      <c r="U54" s="6"/>
      <c r="V54" s="6"/>
      <c r="W54" s="6"/>
      <c r="X54" s="6"/>
      <c r="Y54" s="6"/>
      <c r="Z54" s="6"/>
      <c r="AA54" s="6"/>
      <c r="AB54" s="317"/>
    </row>
    <row r="55" spans="1:28" x14ac:dyDescent="0.2">
      <c r="B55" s="1" t="s">
        <v>207</v>
      </c>
      <c r="C55" s="79">
        <f t="shared" ref="C55:P55" si="40">+C5*C$52</f>
        <v>3245643.8948499998</v>
      </c>
      <c r="D55" s="79">
        <f t="shared" si="40"/>
        <v>7766976.0920999991</v>
      </c>
      <c r="E55" s="338">
        <f t="shared" si="40"/>
        <v>14037924.659850001</v>
      </c>
      <c r="F55" s="61">
        <f t="shared" si="40"/>
        <v>18266395.14765</v>
      </c>
      <c r="G55" s="61">
        <f t="shared" si="40"/>
        <v>16929144.729900002</v>
      </c>
      <c r="H55" s="61">
        <f t="shared" si="40"/>
        <v>14883140.247300001</v>
      </c>
      <c r="I55" s="61">
        <f t="shared" si="40"/>
        <v>12844285.307100002</v>
      </c>
      <c r="J55" s="61">
        <f t="shared" si="40"/>
        <v>9237391.2189000007</v>
      </c>
      <c r="K55" s="61">
        <f t="shared" si="40"/>
        <v>5483929.8793500001</v>
      </c>
      <c r="L55" s="61">
        <f t="shared" si="40"/>
        <v>3563560.3243500004</v>
      </c>
      <c r="M55" s="61">
        <f t="shared" si="40"/>
        <v>2467027.18665</v>
      </c>
      <c r="N55" s="61">
        <f t="shared" si="40"/>
        <v>2286770.3644500002</v>
      </c>
      <c r="O55" s="61">
        <f t="shared" si="40"/>
        <v>3275066.7495000004</v>
      </c>
      <c r="P55" s="339">
        <f t="shared" si="40"/>
        <v>7817465.14965</v>
      </c>
      <c r="Q55" s="338"/>
      <c r="R55" s="61"/>
      <c r="S55" s="61"/>
      <c r="T55" s="61"/>
      <c r="U55" s="61"/>
      <c r="V55" s="61"/>
      <c r="W55" s="61"/>
      <c r="X55" s="61"/>
      <c r="Y55" s="61"/>
      <c r="Z55" s="61"/>
      <c r="AA55" s="61"/>
      <c r="AB55" s="339"/>
    </row>
    <row r="56" spans="1:28" x14ac:dyDescent="0.2">
      <c r="B56" s="1" t="s">
        <v>208</v>
      </c>
      <c r="C56" s="79">
        <f t="shared" ref="C56:P56" si="41">+(C6)*C$52</f>
        <v>174.95294999999999</v>
      </c>
      <c r="D56" s="79">
        <f t="shared" si="41"/>
        <v>181.63329999999999</v>
      </c>
      <c r="E56" s="338">
        <f t="shared" si="41"/>
        <v>153.96615</v>
      </c>
      <c r="F56" s="61">
        <f t="shared" si="41"/>
        <v>162.12690000000001</v>
      </c>
      <c r="G56" s="61">
        <f t="shared" si="41"/>
        <v>144.17325</v>
      </c>
      <c r="H56" s="61">
        <f t="shared" si="41"/>
        <v>106.99650000000001</v>
      </c>
      <c r="I56" s="61">
        <f t="shared" si="41"/>
        <v>125.31285000000001</v>
      </c>
      <c r="J56" s="61">
        <f t="shared" si="41"/>
        <v>114.97590000000001</v>
      </c>
      <c r="K56" s="61">
        <f t="shared" si="41"/>
        <v>99.198450000000008</v>
      </c>
      <c r="L56" s="61">
        <f t="shared" si="41"/>
        <v>103.00680000000001</v>
      </c>
      <c r="M56" s="61">
        <f t="shared" si="41"/>
        <v>130.93470000000002</v>
      </c>
      <c r="N56" s="61">
        <f t="shared" si="41"/>
        <v>140.00220000000002</v>
      </c>
      <c r="O56" s="61">
        <f t="shared" si="41"/>
        <v>170.1063</v>
      </c>
      <c r="P56" s="339">
        <f t="shared" si="41"/>
        <v>178.26705000000001</v>
      </c>
      <c r="Q56" s="338"/>
      <c r="R56" s="61"/>
      <c r="S56" s="61"/>
      <c r="T56" s="61"/>
      <c r="U56" s="61"/>
      <c r="V56" s="61"/>
      <c r="W56" s="61"/>
      <c r="X56" s="61"/>
      <c r="Y56" s="61"/>
      <c r="Z56" s="61"/>
      <c r="AA56" s="61"/>
      <c r="AB56" s="339"/>
    </row>
    <row r="57" spans="1:28" x14ac:dyDescent="0.2">
      <c r="B57" s="1" t="s">
        <v>209</v>
      </c>
      <c r="C57" s="79">
        <f t="shared" ref="C57:P61" si="42">+C7*C$52</f>
        <v>1910447.9373999999</v>
      </c>
      <c r="D57" s="79">
        <f t="shared" si="42"/>
        <v>3155687.5655999999</v>
      </c>
      <c r="E57" s="338">
        <f t="shared" si="42"/>
        <v>4964448.8146500001</v>
      </c>
      <c r="F57" s="61">
        <f t="shared" si="42"/>
        <v>6362879.1057000002</v>
      </c>
      <c r="G57" s="61">
        <f t="shared" si="42"/>
        <v>6039881.1544500003</v>
      </c>
      <c r="H57" s="61">
        <f t="shared" si="42"/>
        <v>5358559.1787</v>
      </c>
      <c r="I57" s="61">
        <f t="shared" si="42"/>
        <v>4761460.8580499999</v>
      </c>
      <c r="J57" s="61">
        <f t="shared" si="42"/>
        <v>3579092.7705000001</v>
      </c>
      <c r="K57" s="61">
        <f t="shared" si="42"/>
        <v>2450116.4805000001</v>
      </c>
      <c r="L57" s="61">
        <f t="shared" si="42"/>
        <v>1847041.7706000002</v>
      </c>
      <c r="M57" s="61">
        <f t="shared" si="42"/>
        <v>1548334.0197000001</v>
      </c>
      <c r="N57" s="61">
        <f t="shared" si="42"/>
        <v>1633470.2280000001</v>
      </c>
      <c r="O57" s="61">
        <f t="shared" si="42"/>
        <v>1921056.5088000002</v>
      </c>
      <c r="P57" s="339">
        <f t="shared" si="42"/>
        <v>3179110.1121</v>
      </c>
      <c r="Q57" s="338"/>
      <c r="R57" s="61"/>
      <c r="S57" s="61"/>
      <c r="T57" s="61"/>
      <c r="U57" s="61"/>
      <c r="V57" s="61"/>
      <c r="W57" s="61"/>
      <c r="X57" s="61"/>
      <c r="Y57" s="61"/>
      <c r="Z57" s="61"/>
      <c r="AA57" s="61"/>
      <c r="AB57" s="339"/>
    </row>
    <row r="58" spans="1:28" x14ac:dyDescent="0.2">
      <c r="B58" s="1" t="s">
        <v>210</v>
      </c>
      <c r="C58" s="79">
        <f t="shared" si="42"/>
        <v>691884.21059999999</v>
      </c>
      <c r="D58" s="79">
        <f t="shared" si="42"/>
        <v>1040525.5384</v>
      </c>
      <c r="E58" s="338">
        <f t="shared" si="42"/>
        <v>1351136.3872500001</v>
      </c>
      <c r="F58" s="61">
        <f t="shared" si="42"/>
        <v>1516590.6970500001</v>
      </c>
      <c r="G58" s="61">
        <f t="shared" si="42"/>
        <v>1415372.7334500002</v>
      </c>
      <c r="H58" s="61">
        <f t="shared" si="42"/>
        <v>1308183.4584000001</v>
      </c>
      <c r="I58" s="61">
        <f t="shared" si="42"/>
        <v>1222865.71875</v>
      </c>
      <c r="J58" s="61">
        <f t="shared" si="42"/>
        <v>1031207.4220500001</v>
      </c>
      <c r="K58" s="61">
        <f t="shared" si="42"/>
        <v>803665.9449</v>
      </c>
      <c r="L58" s="61">
        <f t="shared" si="42"/>
        <v>703568.7243</v>
      </c>
      <c r="M58" s="61">
        <f t="shared" si="42"/>
        <v>586597.9743</v>
      </c>
      <c r="N58" s="61">
        <f t="shared" si="42"/>
        <v>580276.65734999999</v>
      </c>
      <c r="O58" s="61">
        <f t="shared" si="42"/>
        <v>683278.56090000004</v>
      </c>
      <c r="P58" s="339">
        <f t="shared" si="42"/>
        <v>1031744.5807500001</v>
      </c>
      <c r="Q58" s="338"/>
      <c r="R58" s="61"/>
      <c r="S58" s="61"/>
      <c r="T58" s="61"/>
      <c r="U58" s="61"/>
      <c r="V58" s="61"/>
      <c r="W58" s="61"/>
      <c r="X58" s="61"/>
      <c r="Y58" s="61"/>
      <c r="Z58" s="61"/>
      <c r="AA58" s="61"/>
      <c r="AB58" s="339"/>
    </row>
    <row r="59" spans="1:28" x14ac:dyDescent="0.2">
      <c r="B59" s="1" t="s">
        <v>211</v>
      </c>
      <c r="C59" s="79">
        <f t="shared" si="42"/>
        <v>162589.42765</v>
      </c>
      <c r="D59" s="79">
        <f t="shared" si="42"/>
        <v>207252.62279999998</v>
      </c>
      <c r="E59" s="338">
        <f t="shared" si="42"/>
        <v>264780.7929</v>
      </c>
      <c r="F59" s="61">
        <f t="shared" si="42"/>
        <v>308356.84035000001</v>
      </c>
      <c r="G59" s="61">
        <f t="shared" si="42"/>
        <v>332787.94965000002</v>
      </c>
      <c r="H59" s="61">
        <f t="shared" si="42"/>
        <v>312804.99314999999</v>
      </c>
      <c r="I59" s="61">
        <f t="shared" si="42"/>
        <v>288370.80090000003</v>
      </c>
      <c r="J59" s="61">
        <f t="shared" si="42"/>
        <v>251561.64735000001</v>
      </c>
      <c r="K59" s="61">
        <f t="shared" si="42"/>
        <v>182486.52045000001</v>
      </c>
      <c r="L59" s="61">
        <f t="shared" si="42"/>
        <v>148289.53230000002</v>
      </c>
      <c r="M59" s="61">
        <f t="shared" si="42"/>
        <v>137818.38330000002</v>
      </c>
      <c r="N59" s="61">
        <f t="shared" si="42"/>
        <v>140745.55365000002</v>
      </c>
      <c r="O59" s="61">
        <f t="shared" si="42"/>
        <v>160636.56570000001</v>
      </c>
      <c r="P59" s="339">
        <f t="shared" si="42"/>
        <v>204477.56550000003</v>
      </c>
      <c r="Q59" s="338"/>
      <c r="R59" s="61"/>
      <c r="S59" s="61"/>
      <c r="T59" s="61"/>
      <c r="U59" s="61"/>
      <c r="V59" s="61"/>
      <c r="W59" s="61"/>
      <c r="X59" s="61"/>
      <c r="Y59" s="61"/>
      <c r="Z59" s="61"/>
      <c r="AA59" s="61"/>
      <c r="AB59" s="339"/>
    </row>
    <row r="60" spans="1:28" x14ac:dyDescent="0.2">
      <c r="B60" s="1" t="s">
        <v>212</v>
      </c>
      <c r="C60" s="79">
        <f t="shared" si="42"/>
        <v>42924.498649999994</v>
      </c>
      <c r="D60" s="79">
        <f t="shared" si="42"/>
        <v>102841.64109999999</v>
      </c>
      <c r="E60" s="338">
        <f t="shared" si="42"/>
        <v>142122.5442</v>
      </c>
      <c r="F60" s="61">
        <f t="shared" si="42"/>
        <v>196167.20175000001</v>
      </c>
      <c r="G60" s="61">
        <f t="shared" si="42"/>
        <v>185378.50890000002</v>
      </c>
      <c r="H60" s="61">
        <f t="shared" si="42"/>
        <v>182895.28335000001</v>
      </c>
      <c r="I60" s="61">
        <f t="shared" si="42"/>
        <v>170446.69395000002</v>
      </c>
      <c r="J60" s="61">
        <f t="shared" si="42"/>
        <v>152351.40960000001</v>
      </c>
      <c r="K60" s="61">
        <f t="shared" si="42"/>
        <v>107111.29455000001</v>
      </c>
      <c r="L60" s="61">
        <f t="shared" si="42"/>
        <v>75463.362000000008</v>
      </c>
      <c r="M60" s="61">
        <f t="shared" si="42"/>
        <v>41492.335950000001</v>
      </c>
      <c r="N60" s="61">
        <f t="shared" si="42"/>
        <v>29161.08</v>
      </c>
      <c r="O60" s="61">
        <f t="shared" si="42"/>
        <v>40846.9113</v>
      </c>
      <c r="P60" s="339">
        <f t="shared" si="42"/>
        <v>97002.120150000002</v>
      </c>
      <c r="Q60" s="338"/>
      <c r="R60" s="61"/>
      <c r="S60" s="61"/>
      <c r="T60" s="61"/>
      <c r="U60" s="61"/>
      <c r="V60" s="61"/>
      <c r="W60" s="61"/>
      <c r="X60" s="61"/>
      <c r="Y60" s="61"/>
      <c r="Z60" s="61"/>
      <c r="AA60" s="61"/>
      <c r="AB60" s="339"/>
    </row>
    <row r="61" spans="1:28" x14ac:dyDescent="0.2">
      <c r="B61" s="1" t="s">
        <v>213</v>
      </c>
      <c r="C61" s="79">
        <f t="shared" si="42"/>
        <v>252615.08809999999</v>
      </c>
      <c r="D61" s="79">
        <f t="shared" si="42"/>
        <v>421301.86979999999</v>
      </c>
      <c r="E61" s="338">
        <f t="shared" si="42"/>
        <v>427515.39675000001</v>
      </c>
      <c r="F61" s="61">
        <f t="shared" si="42"/>
        <v>511966.10205000004</v>
      </c>
      <c r="G61" s="61">
        <f t="shared" si="42"/>
        <v>470308.01220000006</v>
      </c>
      <c r="H61" s="61">
        <f t="shared" si="42"/>
        <v>419277.39165000001</v>
      </c>
      <c r="I61" s="61">
        <f t="shared" si="42"/>
        <v>400311.62730000005</v>
      </c>
      <c r="J61" s="61">
        <f t="shared" si="42"/>
        <v>299089.3113</v>
      </c>
      <c r="K61" s="61">
        <f t="shared" si="42"/>
        <v>270812.31255000003</v>
      </c>
      <c r="L61" s="61">
        <f t="shared" si="42"/>
        <v>218176.56315</v>
      </c>
      <c r="M61" s="61">
        <f t="shared" si="42"/>
        <v>213639.73020000002</v>
      </c>
      <c r="N61" s="61">
        <f t="shared" si="42"/>
        <v>211499.80020000003</v>
      </c>
      <c r="O61" s="61">
        <f t="shared" si="42"/>
        <v>247432.12650000001</v>
      </c>
      <c r="P61" s="339">
        <f t="shared" si="42"/>
        <v>413847.22860000003</v>
      </c>
      <c r="Q61" s="338"/>
      <c r="R61" s="61"/>
      <c r="S61" s="61"/>
      <c r="T61" s="61"/>
      <c r="U61" s="61"/>
      <c r="V61" s="61"/>
      <c r="W61" s="61"/>
      <c r="X61" s="61"/>
      <c r="Y61" s="61"/>
      <c r="Z61" s="61"/>
      <c r="AA61" s="61"/>
      <c r="AB61" s="339"/>
    </row>
    <row r="62" spans="1:28" x14ac:dyDescent="0.2">
      <c r="A62" s="215"/>
      <c r="B62" s="215" t="s">
        <v>227</v>
      </c>
      <c r="C62" s="216">
        <f>SUM(C55:C61)</f>
        <v>6306280.0102000004</v>
      </c>
      <c r="D62" s="216">
        <f>SUM(D55:D61)</f>
        <v>12694766.963099999</v>
      </c>
      <c r="E62" s="340">
        <f t="shared" ref="E62:P62" si="43">SUM(E55:E61)</f>
        <v>21188082.561749998</v>
      </c>
      <c r="F62" s="216">
        <f t="shared" si="43"/>
        <v>27162517.221449997</v>
      </c>
      <c r="G62" s="216">
        <f t="shared" si="43"/>
        <v>25373017.261800006</v>
      </c>
      <c r="H62" s="216">
        <f t="shared" si="43"/>
        <v>22464967.549049996</v>
      </c>
      <c r="I62" s="216">
        <f t="shared" si="43"/>
        <v>19687866.318900004</v>
      </c>
      <c r="J62" s="216">
        <f t="shared" si="43"/>
        <v>14550808.755600002</v>
      </c>
      <c r="K62" s="216">
        <f t="shared" si="43"/>
        <v>9298221.6307500005</v>
      </c>
      <c r="L62" s="216">
        <f t="shared" si="43"/>
        <v>6556203.2834999999</v>
      </c>
      <c r="M62" s="216">
        <f t="shared" si="43"/>
        <v>4995040.5648000007</v>
      </c>
      <c r="N62" s="216">
        <f t="shared" si="43"/>
        <v>4882063.6858500009</v>
      </c>
      <c r="O62" s="216">
        <f t="shared" si="43"/>
        <v>6328487.529000001</v>
      </c>
      <c r="P62" s="341">
        <f t="shared" si="43"/>
        <v>12743825.023800001</v>
      </c>
      <c r="Q62" s="340"/>
      <c r="R62" s="216"/>
      <c r="S62" s="216"/>
      <c r="T62" s="216"/>
      <c r="U62" s="216"/>
      <c r="V62" s="216"/>
      <c r="W62" s="216"/>
      <c r="X62" s="216"/>
      <c r="Y62" s="216"/>
      <c r="Z62" s="216"/>
      <c r="AA62" s="216"/>
      <c r="AB62" s="341"/>
    </row>
    <row r="63" spans="1:28" x14ac:dyDescent="0.2">
      <c r="E63" s="316"/>
      <c r="F63" s="6"/>
      <c r="G63" s="6"/>
      <c r="H63" s="6"/>
      <c r="I63" s="6"/>
      <c r="J63" s="6"/>
      <c r="K63" s="6"/>
      <c r="L63" s="6"/>
      <c r="M63" s="6"/>
      <c r="N63" s="6"/>
      <c r="O63" s="6"/>
      <c r="P63" s="317"/>
      <c r="Q63" s="316"/>
      <c r="R63" s="6"/>
      <c r="S63" s="6"/>
      <c r="T63" s="6"/>
      <c r="U63" s="6"/>
      <c r="V63" s="6"/>
      <c r="W63" s="6"/>
      <c r="X63" s="6"/>
      <c r="Y63" s="6"/>
      <c r="Z63" s="6"/>
      <c r="AA63" s="6"/>
      <c r="AB63" s="317"/>
    </row>
    <row r="64" spans="1:28" x14ac:dyDescent="0.2">
      <c r="A64" s="7" t="s">
        <v>232</v>
      </c>
      <c r="E64" s="316"/>
      <c r="F64" s="6"/>
      <c r="G64" s="6"/>
      <c r="H64" s="6"/>
      <c r="I64" s="6"/>
      <c r="J64" s="6"/>
      <c r="K64" s="6"/>
      <c r="L64" s="6"/>
      <c r="M64" s="6"/>
      <c r="N64" s="6"/>
      <c r="O64" s="6"/>
      <c r="P64" s="317"/>
      <c r="Q64" s="316"/>
      <c r="R64" s="6"/>
      <c r="S64" s="6"/>
      <c r="T64" s="6"/>
      <c r="U64" s="6"/>
      <c r="V64" s="6"/>
      <c r="W64" s="6"/>
      <c r="X64" s="6"/>
      <c r="Y64" s="6"/>
      <c r="Z64" s="6"/>
      <c r="AA64" s="6"/>
      <c r="AB64" s="317"/>
    </row>
    <row r="65" spans="1:28" x14ac:dyDescent="0.2">
      <c r="E65" s="316"/>
      <c r="F65" s="6"/>
      <c r="G65" s="6"/>
      <c r="H65" s="6"/>
      <c r="I65" s="6"/>
      <c r="J65" s="6"/>
      <c r="K65" s="6"/>
      <c r="L65" s="6"/>
      <c r="M65" s="6"/>
      <c r="N65" s="6"/>
      <c r="O65" s="6"/>
      <c r="P65" s="317"/>
      <c r="Q65" s="316"/>
      <c r="R65" s="6"/>
      <c r="S65" s="6"/>
      <c r="T65" s="6"/>
      <c r="U65" s="6"/>
      <c r="V65" s="6"/>
      <c r="W65" s="6"/>
      <c r="X65" s="6"/>
      <c r="Y65" s="6"/>
      <c r="Z65" s="6"/>
      <c r="AA65" s="6"/>
      <c r="AB65" s="317"/>
    </row>
    <row r="66" spans="1:28" x14ac:dyDescent="0.2">
      <c r="A66" s="237" t="s">
        <v>233</v>
      </c>
      <c r="E66" s="316"/>
      <c r="F66" s="6"/>
      <c r="G66" s="6"/>
      <c r="H66" s="6"/>
      <c r="I66" s="6"/>
      <c r="J66" s="6"/>
      <c r="K66" s="6"/>
      <c r="L66" s="6"/>
      <c r="M66" s="6"/>
      <c r="N66" s="6"/>
      <c r="O66" s="6"/>
      <c r="P66" s="317"/>
      <c r="Q66" s="316"/>
      <c r="R66" s="6"/>
      <c r="S66" s="6"/>
      <c r="T66" s="6"/>
      <c r="U66" s="6"/>
      <c r="V66" s="6"/>
      <c r="W66" s="6"/>
      <c r="X66" s="6"/>
      <c r="Y66" s="6"/>
      <c r="Z66" s="6"/>
      <c r="AA66" s="6"/>
      <c r="AB66" s="317"/>
    </row>
    <row r="67" spans="1:28" x14ac:dyDescent="0.2">
      <c r="B67" s="1" t="s">
        <v>207</v>
      </c>
      <c r="C67" s="79">
        <f>C86+C106+C125+C144</f>
        <v>-65973.487090000068</v>
      </c>
      <c r="D67" s="79">
        <f t="shared" ref="D67:P67" si="44">D86+D106+D125+D144</f>
        <v>-157877.60874000005</v>
      </c>
      <c r="E67" s="338">
        <f t="shared" si="44"/>
        <v>7407163.0035899999</v>
      </c>
      <c r="F67" s="61">
        <f t="shared" si="44"/>
        <v>9638331.136909999</v>
      </c>
      <c r="G67" s="61">
        <f t="shared" si="44"/>
        <v>8932725.9950600006</v>
      </c>
      <c r="H67" s="61">
        <f t="shared" si="44"/>
        <v>7853144.1426200001</v>
      </c>
      <c r="I67" s="61">
        <f t="shared" si="44"/>
        <v>6777334.772739999</v>
      </c>
      <c r="J67" s="61">
        <f t="shared" si="44"/>
        <v>4874143.73166</v>
      </c>
      <c r="K67" s="61">
        <f t="shared" si="44"/>
        <v>1322372.5041299998</v>
      </c>
      <c r="L67" s="61">
        <f t="shared" si="44"/>
        <v>859302.41512999998</v>
      </c>
      <c r="M67" s="61">
        <f t="shared" si="44"/>
        <v>594888.88266999996</v>
      </c>
      <c r="N67" s="61">
        <f t="shared" si="44"/>
        <v>551422.48710999999</v>
      </c>
      <c r="O67" s="61">
        <f t="shared" si="44"/>
        <v>789736.25009999995</v>
      </c>
      <c r="P67" s="339">
        <f t="shared" si="44"/>
        <v>1885071.6900699998</v>
      </c>
      <c r="Q67" s="338"/>
      <c r="R67" s="61"/>
      <c r="S67" s="61"/>
      <c r="T67" s="61"/>
      <c r="U67" s="61"/>
      <c r="V67" s="61"/>
      <c r="W67" s="61"/>
      <c r="X67" s="61"/>
      <c r="Y67" s="61"/>
      <c r="Z67" s="61"/>
      <c r="AA67" s="61"/>
      <c r="AB67" s="339"/>
    </row>
    <row r="68" spans="1:28" x14ac:dyDescent="0.2">
      <c r="B68" s="1" t="s">
        <v>208</v>
      </c>
      <c r="C68" s="79">
        <f t="shared" ref="C68:C73" si="45">C87+C107+C126+C145</f>
        <v>-3.5562299999999993</v>
      </c>
      <c r="D68" s="79">
        <f t="shared" ref="D68:P68" si="46">D87+D107+D126+D145</f>
        <v>-3.6920200000000065</v>
      </c>
      <c r="E68" s="338">
        <f t="shared" si="46"/>
        <v>81.24081000000001</v>
      </c>
      <c r="F68" s="61">
        <f t="shared" si="46"/>
        <v>85.546859999999995</v>
      </c>
      <c r="G68" s="61">
        <f t="shared" si="46"/>
        <v>76.073549999999997</v>
      </c>
      <c r="H68" s="61">
        <f t="shared" si="46"/>
        <v>56.457099999999997</v>
      </c>
      <c r="I68" s="61">
        <f t="shared" si="46"/>
        <v>66.121790000000004</v>
      </c>
      <c r="J68" s="61">
        <f t="shared" si="46"/>
        <v>60.667459999999998</v>
      </c>
      <c r="K68" s="61">
        <f t="shared" si="46"/>
        <v>23.920310000000001</v>
      </c>
      <c r="L68" s="61">
        <f t="shared" si="46"/>
        <v>24.838639999999998</v>
      </c>
      <c r="M68" s="61">
        <f t="shared" si="46"/>
        <v>31.573059999999998</v>
      </c>
      <c r="N68" s="61">
        <f t="shared" si="46"/>
        <v>33.75956</v>
      </c>
      <c r="O68" s="61">
        <f t="shared" si="46"/>
        <v>41.018740000000001</v>
      </c>
      <c r="P68" s="339">
        <f t="shared" si="46"/>
        <v>42.98659</v>
      </c>
      <c r="Q68" s="338"/>
      <c r="R68" s="61"/>
      <c r="S68" s="61"/>
      <c r="T68" s="61"/>
      <c r="U68" s="61"/>
      <c r="V68" s="61"/>
      <c r="W68" s="61"/>
      <c r="X68" s="61"/>
      <c r="Y68" s="61"/>
      <c r="Z68" s="61"/>
      <c r="AA68" s="61"/>
      <c r="AB68" s="339"/>
    </row>
    <row r="69" spans="1:28" x14ac:dyDescent="0.2">
      <c r="B69" s="1" t="s">
        <v>209</v>
      </c>
      <c r="C69" s="79">
        <f t="shared" si="45"/>
        <v>-38727.440880000126</v>
      </c>
      <c r="D69" s="79">
        <f t="shared" ref="D69:P69" si="47">D88+D108+D127+D146</f>
        <v>-63970.182719999924</v>
      </c>
      <c r="E69" s="338">
        <f t="shared" si="47"/>
        <v>2619509.8267099997</v>
      </c>
      <c r="F69" s="61">
        <f t="shared" si="47"/>
        <v>3357396.7555799996</v>
      </c>
      <c r="G69" s="61">
        <f t="shared" si="47"/>
        <v>3186965.6888300003</v>
      </c>
      <c r="H69" s="61">
        <f t="shared" si="47"/>
        <v>2827463.6217800002</v>
      </c>
      <c r="I69" s="61">
        <f t="shared" si="47"/>
        <v>2512402.4786700001</v>
      </c>
      <c r="J69" s="61">
        <f t="shared" si="47"/>
        <v>1888521.5727000001</v>
      </c>
      <c r="K69" s="61">
        <f t="shared" si="47"/>
        <v>590811.10389999999</v>
      </c>
      <c r="L69" s="61">
        <f t="shared" si="47"/>
        <v>445388.12588000001</v>
      </c>
      <c r="M69" s="61">
        <f t="shared" si="47"/>
        <v>373358.95606</v>
      </c>
      <c r="N69" s="61">
        <f t="shared" si="47"/>
        <v>393888.35439999995</v>
      </c>
      <c r="O69" s="61">
        <f t="shared" si="47"/>
        <v>463235.73824000004</v>
      </c>
      <c r="P69" s="339">
        <f t="shared" si="47"/>
        <v>766597.65758000012</v>
      </c>
      <c r="Q69" s="338"/>
      <c r="R69" s="61"/>
      <c r="S69" s="61"/>
      <c r="T69" s="61"/>
      <c r="U69" s="61"/>
      <c r="V69" s="61"/>
      <c r="W69" s="61"/>
      <c r="X69" s="61"/>
      <c r="Y69" s="61"/>
      <c r="Z69" s="61"/>
      <c r="AA69" s="61"/>
      <c r="AB69" s="339"/>
    </row>
    <row r="70" spans="1:28" x14ac:dyDescent="0.2">
      <c r="B70" s="1" t="s">
        <v>210</v>
      </c>
      <c r="C70" s="79">
        <f t="shared" si="45"/>
        <v>-13795.531200000027</v>
      </c>
      <c r="D70" s="79">
        <f t="shared" ref="D70:P70" si="48">D89+D109+D128+D147</f>
        <v>-20747.11679999996</v>
      </c>
      <c r="E70" s="338">
        <f t="shared" si="48"/>
        <v>713155.63819999993</v>
      </c>
      <c r="F70" s="61">
        <f t="shared" si="48"/>
        <v>800485.58875999996</v>
      </c>
      <c r="G70" s="61">
        <f t="shared" si="48"/>
        <v>747060.81083999993</v>
      </c>
      <c r="H70" s="61">
        <f t="shared" si="48"/>
        <v>690484.26047999994</v>
      </c>
      <c r="I70" s="61">
        <f t="shared" si="48"/>
        <v>645451.92500000005</v>
      </c>
      <c r="J70" s="61">
        <f t="shared" si="48"/>
        <v>544291.00876000011</v>
      </c>
      <c r="K70" s="61">
        <f t="shared" si="48"/>
        <v>193925.67824000001</v>
      </c>
      <c r="L70" s="61">
        <f t="shared" si="48"/>
        <v>169772.08368000001</v>
      </c>
      <c r="M70" s="61">
        <f t="shared" si="48"/>
        <v>141546.88368000003</v>
      </c>
      <c r="N70" s="61">
        <f t="shared" si="48"/>
        <v>140021.54135999997</v>
      </c>
      <c r="O70" s="61">
        <f t="shared" si="48"/>
        <v>164876.03983999998</v>
      </c>
      <c r="P70" s="339">
        <f t="shared" si="48"/>
        <v>248961.36120000004</v>
      </c>
      <c r="Q70" s="338"/>
      <c r="R70" s="61"/>
      <c r="S70" s="61"/>
      <c r="T70" s="61"/>
      <c r="U70" s="61"/>
      <c r="V70" s="61"/>
      <c r="W70" s="61"/>
      <c r="X70" s="61"/>
      <c r="Y70" s="61"/>
      <c r="Z70" s="61"/>
      <c r="AA70" s="61"/>
      <c r="AB70" s="339"/>
    </row>
    <row r="71" spans="1:28" x14ac:dyDescent="0.2">
      <c r="B71" s="1" t="s">
        <v>211</v>
      </c>
      <c r="C71" s="79">
        <f t="shared" si="45"/>
        <v>-3223.8723400000017</v>
      </c>
      <c r="D71" s="79">
        <f t="shared" ref="D71:P71" si="49">D90+D110+D129+D148</f>
        <v>-4109.4676800000016</v>
      </c>
      <c r="E71" s="338">
        <f t="shared" si="49"/>
        <v>139770.96941999998</v>
      </c>
      <c r="F71" s="61">
        <f t="shared" si="49"/>
        <v>162773.64393000002</v>
      </c>
      <c r="G71" s="61">
        <f t="shared" si="49"/>
        <v>175670.19806999998</v>
      </c>
      <c r="H71" s="61">
        <f t="shared" si="49"/>
        <v>165121.70937</v>
      </c>
      <c r="I71" s="61">
        <f t="shared" si="49"/>
        <v>152223.52781999999</v>
      </c>
      <c r="J71" s="61">
        <f t="shared" si="49"/>
        <v>132792.92252999998</v>
      </c>
      <c r="K71" s="61">
        <f t="shared" si="49"/>
        <v>44044.30659</v>
      </c>
      <c r="L71" s="61">
        <f t="shared" si="49"/>
        <v>35790.641459999999</v>
      </c>
      <c r="M71" s="61">
        <f t="shared" si="49"/>
        <v>33263.361660000002</v>
      </c>
      <c r="N71" s="61">
        <f t="shared" si="49"/>
        <v>33969.853230000001</v>
      </c>
      <c r="O71" s="61">
        <f t="shared" si="49"/>
        <v>38770.678140000004</v>
      </c>
      <c r="P71" s="339">
        <f t="shared" si="49"/>
        <v>49351.988100000002</v>
      </c>
      <c r="Q71" s="338"/>
      <c r="R71" s="61"/>
      <c r="S71" s="61"/>
      <c r="T71" s="61"/>
      <c r="U71" s="61"/>
      <c r="V71" s="61"/>
      <c r="W71" s="61"/>
      <c r="X71" s="61"/>
      <c r="Y71" s="61"/>
      <c r="Z71" s="61"/>
      <c r="AA71" s="61"/>
      <c r="AB71" s="339"/>
    </row>
    <row r="72" spans="1:28" x14ac:dyDescent="0.2">
      <c r="B72" s="1" t="s">
        <v>212</v>
      </c>
      <c r="C72" s="79">
        <f t="shared" si="45"/>
        <v>-851.1199400000005</v>
      </c>
      <c r="D72" s="79">
        <f t="shared" ref="D72:P72" si="50">D91+D111+D130+D149</f>
        <v>-2039.1751600000025</v>
      </c>
      <c r="E72" s="338">
        <f t="shared" si="50"/>
        <v>75022.835160000002</v>
      </c>
      <c r="F72" s="61">
        <f t="shared" si="50"/>
        <v>103551.61964999999</v>
      </c>
      <c r="G72" s="61">
        <f t="shared" si="50"/>
        <v>97856.546220000004</v>
      </c>
      <c r="H72" s="61">
        <f t="shared" si="50"/>
        <v>96545.715330000006</v>
      </c>
      <c r="I72" s="61">
        <f t="shared" si="50"/>
        <v>89974.425210000001</v>
      </c>
      <c r="J72" s="61">
        <f t="shared" si="50"/>
        <v>80422.390080000012</v>
      </c>
      <c r="K72" s="61">
        <f t="shared" si="50"/>
        <v>25852.006410000002</v>
      </c>
      <c r="L72" s="61">
        <f t="shared" si="50"/>
        <v>18213.572400000001</v>
      </c>
      <c r="M72" s="61">
        <f t="shared" si="50"/>
        <v>10014.44469</v>
      </c>
      <c r="N72" s="61">
        <f t="shared" si="50"/>
        <v>7038.2160000000003</v>
      </c>
      <c r="O72" s="61">
        <f t="shared" si="50"/>
        <v>9858.6672600000002</v>
      </c>
      <c r="P72" s="339">
        <f t="shared" si="50"/>
        <v>23412.091529999998</v>
      </c>
      <c r="Q72" s="338"/>
      <c r="R72" s="61"/>
      <c r="S72" s="61"/>
      <c r="T72" s="61"/>
      <c r="U72" s="61"/>
      <c r="V72" s="61"/>
      <c r="W72" s="61"/>
      <c r="X72" s="61"/>
      <c r="Y72" s="61"/>
      <c r="Z72" s="61"/>
      <c r="AA72" s="61"/>
      <c r="AB72" s="339"/>
    </row>
    <row r="73" spans="1:28" x14ac:dyDescent="0.2">
      <c r="B73" s="1" t="s">
        <v>213</v>
      </c>
      <c r="C73" s="79">
        <f t="shared" si="45"/>
        <v>-4994.9369400000141</v>
      </c>
      <c r="D73" s="79">
        <f t="shared" ref="D73:P73" si="51">D92+D112+D131+D150</f>
        <v>-8330.3665199999959</v>
      </c>
      <c r="E73" s="338">
        <f t="shared" si="51"/>
        <v>225674.38065000001</v>
      </c>
      <c r="F73" s="61">
        <f t="shared" si="51"/>
        <v>270253.73558999994</v>
      </c>
      <c r="G73" s="61">
        <f t="shared" si="51"/>
        <v>248263.50156000003</v>
      </c>
      <c r="H73" s="61">
        <f t="shared" si="51"/>
        <v>221325.74966999999</v>
      </c>
      <c r="I73" s="61">
        <f t="shared" si="51"/>
        <v>211314.21054</v>
      </c>
      <c r="J73" s="61">
        <f t="shared" si="51"/>
        <v>157881.55374</v>
      </c>
      <c r="K73" s="61">
        <f t="shared" si="51"/>
        <v>65362.310010000001</v>
      </c>
      <c r="L73" s="61">
        <f t="shared" si="51"/>
        <v>52658.330130000002</v>
      </c>
      <c r="M73" s="61">
        <f t="shared" si="51"/>
        <v>51563.336040000002</v>
      </c>
      <c r="N73" s="61">
        <f t="shared" si="51"/>
        <v>51046.850040000005</v>
      </c>
      <c r="O73" s="61">
        <f t="shared" si="51"/>
        <v>59719.350299999998</v>
      </c>
      <c r="P73" s="339">
        <f t="shared" si="51"/>
        <v>99884.715719999993</v>
      </c>
      <c r="Q73" s="338"/>
      <c r="R73" s="61"/>
      <c r="S73" s="61"/>
      <c r="T73" s="61"/>
      <c r="U73" s="61"/>
      <c r="V73" s="61"/>
      <c r="W73" s="61"/>
      <c r="X73" s="61"/>
      <c r="Y73" s="61"/>
      <c r="Z73" s="61"/>
      <c r="AA73" s="61"/>
      <c r="AB73" s="339"/>
    </row>
    <row r="74" spans="1:28" x14ac:dyDescent="0.2">
      <c r="B74" s="1" t="s">
        <v>233</v>
      </c>
      <c r="C74" s="219">
        <f>SUM(C67:C73)</f>
        <v>-127569.94462000024</v>
      </c>
      <c r="D74" s="219">
        <f>SUM(D67:D73)</f>
        <v>-257077.60963999992</v>
      </c>
      <c r="E74" s="344">
        <f t="shared" ref="E74:P74" si="52">SUM(E67:E73)</f>
        <v>11180377.894540001</v>
      </c>
      <c r="F74" s="219">
        <f t="shared" si="52"/>
        <v>14332878.027279997</v>
      </c>
      <c r="G74" s="219">
        <f t="shared" si="52"/>
        <v>13388618.814130003</v>
      </c>
      <c r="H74" s="219">
        <f t="shared" si="52"/>
        <v>11854141.65635</v>
      </c>
      <c r="I74" s="219">
        <f t="shared" si="52"/>
        <v>10388767.46177</v>
      </c>
      <c r="J74" s="219">
        <f t="shared" si="52"/>
        <v>7678113.8469300009</v>
      </c>
      <c r="K74" s="219">
        <f t="shared" si="52"/>
        <v>2242391.8295899997</v>
      </c>
      <c r="L74" s="219">
        <f t="shared" si="52"/>
        <v>1581150.0073199999</v>
      </c>
      <c r="M74" s="219">
        <f t="shared" si="52"/>
        <v>1204667.4378599999</v>
      </c>
      <c r="N74" s="219">
        <f t="shared" si="52"/>
        <v>1177421.0617</v>
      </c>
      <c r="O74" s="219">
        <f t="shared" si="52"/>
        <v>1526237.7426199999</v>
      </c>
      <c r="P74" s="345">
        <f t="shared" si="52"/>
        <v>3073322.4907900002</v>
      </c>
      <c r="Q74" s="344"/>
      <c r="R74" s="219"/>
      <c r="S74" s="219"/>
      <c r="T74" s="219"/>
      <c r="U74" s="219"/>
      <c r="V74" s="219"/>
      <c r="W74" s="219"/>
      <c r="X74" s="219"/>
      <c r="Y74" s="219"/>
      <c r="Z74" s="219"/>
      <c r="AA74" s="219"/>
      <c r="AB74" s="345"/>
    </row>
    <row r="75" spans="1:28" x14ac:dyDescent="0.2">
      <c r="E75" s="316"/>
      <c r="F75" s="6"/>
      <c r="G75" s="6"/>
      <c r="H75" s="6"/>
      <c r="I75" s="6"/>
      <c r="J75" s="6"/>
      <c r="K75" s="6"/>
      <c r="L75" s="6"/>
      <c r="M75" s="6"/>
      <c r="N75" s="6"/>
      <c r="O75" s="6"/>
      <c r="P75" s="317"/>
      <c r="Q75" s="316"/>
      <c r="R75" s="6"/>
      <c r="S75" s="6"/>
      <c r="T75" s="6"/>
      <c r="U75" s="6"/>
      <c r="V75" s="6"/>
      <c r="W75" s="6"/>
      <c r="X75" s="6"/>
      <c r="Y75" s="6"/>
      <c r="Z75" s="6"/>
      <c r="AA75" s="6"/>
      <c r="AB75" s="317"/>
    </row>
    <row r="76" spans="1:28" x14ac:dyDescent="0.2">
      <c r="A76" s="237" t="s">
        <v>234</v>
      </c>
      <c r="E76" s="316"/>
      <c r="F76" s="6"/>
      <c r="G76" s="6"/>
      <c r="H76" s="6"/>
      <c r="I76" s="6"/>
      <c r="J76" s="6"/>
      <c r="K76" s="6"/>
      <c r="L76" s="6"/>
      <c r="M76" s="6"/>
      <c r="N76" s="6"/>
      <c r="O76" s="6"/>
      <c r="P76" s="317"/>
      <c r="Q76" s="316"/>
      <c r="R76" s="6"/>
      <c r="S76" s="6"/>
      <c r="T76" s="6"/>
      <c r="U76" s="6"/>
      <c r="V76" s="6"/>
      <c r="W76" s="6"/>
      <c r="X76" s="6"/>
      <c r="Y76" s="6"/>
      <c r="Z76" s="6"/>
      <c r="AA76" s="6"/>
      <c r="AB76" s="317"/>
    </row>
    <row r="77" spans="1:28" x14ac:dyDescent="0.2">
      <c r="B77" s="1" t="s">
        <v>207</v>
      </c>
      <c r="C77" s="220">
        <v>-2.5999999999999998E-4</v>
      </c>
      <c r="D77" s="81">
        <f>C77</f>
        <v>-2.5999999999999998E-4</v>
      </c>
      <c r="E77" s="346">
        <f>'106 Tracker Amort Rates'!D17</f>
        <v>-1.1E-4</v>
      </c>
      <c r="F77" s="347">
        <f t="shared" ref="F77:P83" si="53">E77</f>
        <v>-1.1E-4</v>
      </c>
      <c r="G77" s="347">
        <f t="shared" si="53"/>
        <v>-1.1E-4</v>
      </c>
      <c r="H77" s="347">
        <f t="shared" si="53"/>
        <v>-1.1E-4</v>
      </c>
      <c r="I77" s="347">
        <f t="shared" si="53"/>
        <v>-1.1E-4</v>
      </c>
      <c r="J77" s="347">
        <f t="shared" si="53"/>
        <v>-1.1E-4</v>
      </c>
      <c r="K77" s="347">
        <f t="shared" si="53"/>
        <v>-1.1E-4</v>
      </c>
      <c r="L77" s="347">
        <f t="shared" si="53"/>
        <v>-1.1E-4</v>
      </c>
      <c r="M77" s="347">
        <f t="shared" si="53"/>
        <v>-1.1E-4</v>
      </c>
      <c r="N77" s="347">
        <f t="shared" si="53"/>
        <v>-1.1E-4</v>
      </c>
      <c r="O77" s="347">
        <f t="shared" si="53"/>
        <v>-1.1E-4</v>
      </c>
      <c r="P77" s="348">
        <f t="shared" si="53"/>
        <v>-1.1E-4</v>
      </c>
      <c r="Q77" s="354"/>
      <c r="R77" s="347"/>
      <c r="S77" s="347"/>
      <c r="T77" s="347"/>
      <c r="U77" s="347"/>
      <c r="V77" s="347"/>
      <c r="W77" s="347"/>
      <c r="X77" s="347"/>
      <c r="Y77" s="347"/>
      <c r="Z77" s="347"/>
      <c r="AA77" s="347"/>
      <c r="AB77" s="348"/>
    </row>
    <row r="78" spans="1:28" x14ac:dyDescent="0.2">
      <c r="B78" s="1" t="s">
        <v>208</v>
      </c>
      <c r="C78" s="221">
        <v>-2.5999999999999998E-4</v>
      </c>
      <c r="D78" s="81">
        <f t="shared" ref="D78:D83" si="54">C78</f>
        <v>-2.5999999999999998E-4</v>
      </c>
      <c r="E78" s="349">
        <f>'106 Tracker Amort Rates'!E17</f>
        <v>-1.1E-4</v>
      </c>
      <c r="F78" s="347">
        <f t="shared" si="53"/>
        <v>-1.1E-4</v>
      </c>
      <c r="G78" s="347">
        <f t="shared" si="53"/>
        <v>-1.1E-4</v>
      </c>
      <c r="H78" s="347">
        <f t="shared" si="53"/>
        <v>-1.1E-4</v>
      </c>
      <c r="I78" s="347">
        <f t="shared" si="53"/>
        <v>-1.1E-4</v>
      </c>
      <c r="J78" s="347">
        <f t="shared" si="53"/>
        <v>-1.1E-4</v>
      </c>
      <c r="K78" s="347">
        <f t="shared" si="53"/>
        <v>-1.1E-4</v>
      </c>
      <c r="L78" s="347">
        <f t="shared" si="53"/>
        <v>-1.1E-4</v>
      </c>
      <c r="M78" s="347">
        <f t="shared" si="53"/>
        <v>-1.1E-4</v>
      </c>
      <c r="N78" s="347">
        <f t="shared" si="53"/>
        <v>-1.1E-4</v>
      </c>
      <c r="O78" s="347">
        <f t="shared" si="53"/>
        <v>-1.1E-4</v>
      </c>
      <c r="P78" s="348">
        <f t="shared" si="53"/>
        <v>-1.1E-4</v>
      </c>
      <c r="Q78" s="354"/>
      <c r="R78" s="347"/>
      <c r="S78" s="347"/>
      <c r="T78" s="347"/>
      <c r="U78" s="347"/>
      <c r="V78" s="347"/>
      <c r="W78" s="347"/>
      <c r="X78" s="347"/>
      <c r="Y78" s="347"/>
      <c r="Z78" s="347"/>
      <c r="AA78" s="347"/>
      <c r="AB78" s="348"/>
    </row>
    <row r="79" spans="1:28" x14ac:dyDescent="0.2">
      <c r="B79" s="1" t="s">
        <v>209</v>
      </c>
      <c r="C79" s="221">
        <v>-2.5000000000000001E-4</v>
      </c>
      <c r="D79" s="81">
        <f t="shared" si="54"/>
        <v>-2.5000000000000001E-4</v>
      </c>
      <c r="E79" s="349">
        <f>'106 Tracker Amort Rates'!F17</f>
        <v>-1.1E-4</v>
      </c>
      <c r="F79" s="347">
        <f t="shared" si="53"/>
        <v>-1.1E-4</v>
      </c>
      <c r="G79" s="347">
        <f t="shared" si="53"/>
        <v>-1.1E-4</v>
      </c>
      <c r="H79" s="347">
        <f t="shared" si="53"/>
        <v>-1.1E-4</v>
      </c>
      <c r="I79" s="347">
        <f t="shared" si="53"/>
        <v>-1.1E-4</v>
      </c>
      <c r="J79" s="347">
        <f t="shared" si="53"/>
        <v>-1.1E-4</v>
      </c>
      <c r="K79" s="347">
        <f t="shared" si="53"/>
        <v>-1.1E-4</v>
      </c>
      <c r="L79" s="347">
        <f t="shared" si="53"/>
        <v>-1.1E-4</v>
      </c>
      <c r="M79" s="347">
        <f t="shared" si="53"/>
        <v>-1.1E-4</v>
      </c>
      <c r="N79" s="347">
        <f t="shared" si="53"/>
        <v>-1.1E-4</v>
      </c>
      <c r="O79" s="347">
        <f t="shared" si="53"/>
        <v>-1.1E-4</v>
      </c>
      <c r="P79" s="348">
        <f t="shared" si="53"/>
        <v>-1.1E-4</v>
      </c>
      <c r="Q79" s="354"/>
      <c r="R79" s="347"/>
      <c r="S79" s="347"/>
      <c r="T79" s="347"/>
      <c r="U79" s="347"/>
      <c r="V79" s="347"/>
      <c r="W79" s="347"/>
      <c r="X79" s="347"/>
      <c r="Y79" s="347"/>
      <c r="Z79" s="347"/>
      <c r="AA79" s="347"/>
      <c r="AB79" s="348"/>
    </row>
    <row r="80" spans="1:28" x14ac:dyDescent="0.2">
      <c r="B80" s="1" t="s">
        <v>210</v>
      </c>
      <c r="C80" s="221">
        <v>-1.9000000000000001E-4</v>
      </c>
      <c r="D80" s="81">
        <f t="shared" si="54"/>
        <v>-1.9000000000000001E-4</v>
      </c>
      <c r="E80" s="349">
        <f>'106 Tracker Amort Rates'!G17</f>
        <v>-8.0000000000000007E-5</v>
      </c>
      <c r="F80" s="347">
        <f t="shared" si="53"/>
        <v>-8.0000000000000007E-5</v>
      </c>
      <c r="G80" s="347">
        <f t="shared" si="53"/>
        <v>-8.0000000000000007E-5</v>
      </c>
      <c r="H80" s="347">
        <f t="shared" si="53"/>
        <v>-8.0000000000000007E-5</v>
      </c>
      <c r="I80" s="347">
        <f t="shared" si="53"/>
        <v>-8.0000000000000007E-5</v>
      </c>
      <c r="J80" s="347">
        <f t="shared" si="53"/>
        <v>-8.0000000000000007E-5</v>
      </c>
      <c r="K80" s="347">
        <f t="shared" si="53"/>
        <v>-8.0000000000000007E-5</v>
      </c>
      <c r="L80" s="347">
        <f t="shared" si="53"/>
        <v>-8.0000000000000007E-5</v>
      </c>
      <c r="M80" s="347">
        <f t="shared" si="53"/>
        <v>-8.0000000000000007E-5</v>
      </c>
      <c r="N80" s="347">
        <f t="shared" si="53"/>
        <v>-8.0000000000000007E-5</v>
      </c>
      <c r="O80" s="347">
        <f t="shared" si="53"/>
        <v>-8.0000000000000007E-5</v>
      </c>
      <c r="P80" s="348">
        <f t="shared" si="53"/>
        <v>-8.0000000000000007E-5</v>
      </c>
      <c r="Q80" s="354"/>
      <c r="R80" s="347"/>
      <c r="S80" s="347"/>
      <c r="T80" s="347"/>
      <c r="U80" s="347"/>
      <c r="V80" s="347"/>
      <c r="W80" s="347"/>
      <c r="X80" s="347"/>
      <c r="Y80" s="347"/>
      <c r="Z80" s="347"/>
      <c r="AA80" s="347"/>
      <c r="AB80" s="348"/>
    </row>
    <row r="81" spans="1:28" x14ac:dyDescent="0.2">
      <c r="B81" s="1" t="s">
        <v>211</v>
      </c>
      <c r="C81" s="221">
        <v>-1.7000000000000001E-4</v>
      </c>
      <c r="D81" s="81">
        <f t="shared" si="54"/>
        <v>-1.7000000000000001E-4</v>
      </c>
      <c r="E81" s="349">
        <f>'106 Tracker Amort Rates'!H17</f>
        <v>-6.9999999999999994E-5</v>
      </c>
      <c r="F81" s="347">
        <f t="shared" si="53"/>
        <v>-6.9999999999999994E-5</v>
      </c>
      <c r="G81" s="347">
        <f t="shared" si="53"/>
        <v>-6.9999999999999994E-5</v>
      </c>
      <c r="H81" s="347">
        <f t="shared" si="53"/>
        <v>-6.9999999999999994E-5</v>
      </c>
      <c r="I81" s="347">
        <f t="shared" si="53"/>
        <v>-6.9999999999999994E-5</v>
      </c>
      <c r="J81" s="347">
        <f t="shared" si="53"/>
        <v>-6.9999999999999994E-5</v>
      </c>
      <c r="K81" s="347">
        <f t="shared" si="53"/>
        <v>-6.9999999999999994E-5</v>
      </c>
      <c r="L81" s="347">
        <f t="shared" si="53"/>
        <v>-6.9999999999999994E-5</v>
      </c>
      <c r="M81" s="347">
        <f t="shared" si="53"/>
        <v>-6.9999999999999994E-5</v>
      </c>
      <c r="N81" s="347">
        <f t="shared" si="53"/>
        <v>-6.9999999999999994E-5</v>
      </c>
      <c r="O81" s="347">
        <f t="shared" si="53"/>
        <v>-6.9999999999999994E-5</v>
      </c>
      <c r="P81" s="348">
        <f t="shared" si="53"/>
        <v>-6.9999999999999994E-5</v>
      </c>
      <c r="Q81" s="354"/>
      <c r="R81" s="347"/>
      <c r="S81" s="347"/>
      <c r="T81" s="347"/>
      <c r="U81" s="347"/>
      <c r="V81" s="347"/>
      <c r="W81" s="347"/>
      <c r="X81" s="347"/>
      <c r="Y81" s="347"/>
      <c r="Z81" s="347"/>
      <c r="AA81" s="347"/>
      <c r="AB81" s="348"/>
    </row>
    <row r="82" spans="1:28" x14ac:dyDescent="0.2">
      <c r="B82" s="1" t="s">
        <v>212</v>
      </c>
      <c r="C82" s="221">
        <v>-1.7000000000000001E-4</v>
      </c>
      <c r="D82" s="81">
        <f t="shared" si="54"/>
        <v>-1.7000000000000001E-4</v>
      </c>
      <c r="E82" s="349">
        <f>'106 Tracker Amort Rates'!I17</f>
        <v>-6.9999999999999994E-5</v>
      </c>
      <c r="F82" s="347">
        <f t="shared" si="53"/>
        <v>-6.9999999999999994E-5</v>
      </c>
      <c r="G82" s="347">
        <f t="shared" si="53"/>
        <v>-6.9999999999999994E-5</v>
      </c>
      <c r="H82" s="347">
        <f t="shared" si="53"/>
        <v>-6.9999999999999994E-5</v>
      </c>
      <c r="I82" s="347">
        <f t="shared" si="53"/>
        <v>-6.9999999999999994E-5</v>
      </c>
      <c r="J82" s="347">
        <f t="shared" si="53"/>
        <v>-6.9999999999999994E-5</v>
      </c>
      <c r="K82" s="347">
        <f t="shared" si="53"/>
        <v>-6.9999999999999994E-5</v>
      </c>
      <c r="L82" s="347">
        <f t="shared" si="53"/>
        <v>-6.9999999999999994E-5</v>
      </c>
      <c r="M82" s="347">
        <f t="shared" si="53"/>
        <v>-6.9999999999999994E-5</v>
      </c>
      <c r="N82" s="347">
        <f t="shared" si="53"/>
        <v>-6.9999999999999994E-5</v>
      </c>
      <c r="O82" s="347">
        <f t="shared" si="53"/>
        <v>-6.9999999999999994E-5</v>
      </c>
      <c r="P82" s="348">
        <f t="shared" si="53"/>
        <v>-6.9999999999999994E-5</v>
      </c>
      <c r="Q82" s="354"/>
      <c r="R82" s="347"/>
      <c r="S82" s="347"/>
      <c r="T82" s="347"/>
      <c r="U82" s="347"/>
      <c r="V82" s="347"/>
      <c r="W82" s="347"/>
      <c r="X82" s="347"/>
      <c r="Y82" s="347"/>
      <c r="Z82" s="347"/>
      <c r="AA82" s="347"/>
      <c r="AB82" s="348"/>
    </row>
    <row r="83" spans="1:28" x14ac:dyDescent="0.2">
      <c r="B83" s="1" t="s">
        <v>213</v>
      </c>
      <c r="C83" s="222">
        <v>-1.6000000000000001E-4</v>
      </c>
      <c r="D83" s="81">
        <f t="shared" si="54"/>
        <v>-1.6000000000000001E-4</v>
      </c>
      <c r="E83" s="350">
        <f>'106 Tracker Amort Rates'!J17</f>
        <v>-6.9999999999999994E-5</v>
      </c>
      <c r="F83" s="347">
        <f t="shared" si="53"/>
        <v>-6.9999999999999994E-5</v>
      </c>
      <c r="G83" s="347">
        <f t="shared" si="53"/>
        <v>-6.9999999999999994E-5</v>
      </c>
      <c r="H83" s="347">
        <f t="shared" si="53"/>
        <v>-6.9999999999999994E-5</v>
      </c>
      <c r="I83" s="347">
        <f t="shared" si="53"/>
        <v>-6.9999999999999994E-5</v>
      </c>
      <c r="J83" s="347">
        <f t="shared" si="53"/>
        <v>-6.9999999999999994E-5</v>
      </c>
      <c r="K83" s="347">
        <f t="shared" si="53"/>
        <v>-6.9999999999999994E-5</v>
      </c>
      <c r="L83" s="347">
        <f t="shared" si="53"/>
        <v>-6.9999999999999994E-5</v>
      </c>
      <c r="M83" s="347">
        <f t="shared" si="53"/>
        <v>-6.9999999999999994E-5</v>
      </c>
      <c r="N83" s="347">
        <f t="shared" si="53"/>
        <v>-6.9999999999999994E-5</v>
      </c>
      <c r="O83" s="347">
        <f t="shared" si="53"/>
        <v>-6.9999999999999994E-5</v>
      </c>
      <c r="P83" s="348">
        <f t="shared" si="53"/>
        <v>-6.9999999999999994E-5</v>
      </c>
      <c r="Q83" s="354"/>
      <c r="R83" s="347"/>
      <c r="S83" s="347"/>
      <c r="T83" s="347"/>
      <c r="U83" s="347"/>
      <c r="V83" s="347"/>
      <c r="W83" s="347"/>
      <c r="X83" s="347"/>
      <c r="Y83" s="347"/>
      <c r="Z83" s="347"/>
      <c r="AA83" s="347"/>
      <c r="AB83" s="348"/>
    </row>
    <row r="84" spans="1:28" x14ac:dyDescent="0.2">
      <c r="E84" s="316"/>
      <c r="F84" s="6"/>
      <c r="G84" s="6"/>
      <c r="H84" s="6"/>
      <c r="I84" s="6"/>
      <c r="J84" s="6"/>
      <c r="K84" s="6"/>
      <c r="L84" s="6"/>
      <c r="M84" s="6"/>
      <c r="N84" s="6"/>
      <c r="O84" s="6"/>
      <c r="P84" s="317"/>
      <c r="Q84" s="316"/>
      <c r="R84" s="6"/>
      <c r="S84" s="6"/>
      <c r="T84" s="6"/>
      <c r="U84" s="6"/>
      <c r="V84" s="6"/>
      <c r="W84" s="6"/>
      <c r="X84" s="6"/>
      <c r="Y84" s="6"/>
      <c r="Z84" s="6"/>
      <c r="AA84" s="6"/>
      <c r="AB84" s="317"/>
    </row>
    <row r="85" spans="1:28" x14ac:dyDescent="0.2">
      <c r="A85" s="237" t="s">
        <v>235</v>
      </c>
      <c r="E85" s="316"/>
      <c r="F85" s="6"/>
      <c r="G85" s="6"/>
      <c r="H85" s="6"/>
      <c r="I85" s="6"/>
      <c r="J85" s="6"/>
      <c r="K85" s="6"/>
      <c r="L85" s="6"/>
      <c r="M85" s="6"/>
      <c r="N85" s="6"/>
      <c r="O85" s="6"/>
      <c r="P85" s="317"/>
      <c r="Q85" s="316"/>
      <c r="R85" s="6"/>
      <c r="S85" s="6"/>
      <c r="T85" s="6"/>
      <c r="U85" s="6"/>
      <c r="V85" s="6"/>
      <c r="W85" s="6"/>
      <c r="X85" s="6"/>
      <c r="Y85" s="6"/>
      <c r="Z85" s="6"/>
      <c r="AA85" s="6"/>
      <c r="AB85" s="317"/>
    </row>
    <row r="86" spans="1:28" x14ac:dyDescent="0.2">
      <c r="B86" s="1" t="s">
        <v>207</v>
      </c>
      <c r="C86" s="79">
        <f t="shared" ref="C86:P86" si="55">+C5*C77</f>
        <v>-4673.8710199999996</v>
      </c>
      <c r="D86" s="79">
        <f t="shared" si="55"/>
        <v>-11184.789719999999</v>
      </c>
      <c r="E86" s="338">
        <f t="shared" si="55"/>
        <v>-8514.870210000001</v>
      </c>
      <c r="F86" s="61">
        <f t="shared" si="55"/>
        <v>-11079.69929</v>
      </c>
      <c r="G86" s="61">
        <f t="shared" si="55"/>
        <v>-10268.574140000001</v>
      </c>
      <c r="H86" s="61">
        <f t="shared" si="55"/>
        <v>-9027.5457800000004</v>
      </c>
      <c r="I86" s="61">
        <f t="shared" si="55"/>
        <v>-7790.8540600000006</v>
      </c>
      <c r="J86" s="61">
        <f t="shared" si="55"/>
        <v>-5603.04954</v>
      </c>
      <c r="K86" s="61">
        <f t="shared" si="55"/>
        <v>-3326.3429100000003</v>
      </c>
      <c r="L86" s="61">
        <f t="shared" si="55"/>
        <v>-2161.51991</v>
      </c>
      <c r="M86" s="61">
        <f t="shared" si="55"/>
        <v>-1496.4046900000001</v>
      </c>
      <c r="N86" s="61">
        <f t="shared" si="55"/>
        <v>-1387.0677700000001</v>
      </c>
      <c r="O86" s="61">
        <f t="shared" si="55"/>
        <v>-1986.5307</v>
      </c>
      <c r="P86" s="339">
        <f t="shared" si="55"/>
        <v>-4741.7764900000002</v>
      </c>
      <c r="Q86" s="338"/>
      <c r="R86" s="61"/>
      <c r="S86" s="61"/>
      <c r="T86" s="61"/>
      <c r="U86" s="61"/>
      <c r="V86" s="61"/>
      <c r="W86" s="61"/>
      <c r="X86" s="61"/>
      <c r="Y86" s="61"/>
      <c r="Z86" s="61"/>
      <c r="AA86" s="61"/>
      <c r="AB86" s="339"/>
    </row>
    <row r="87" spans="1:28" x14ac:dyDescent="0.2">
      <c r="B87" s="1" t="s">
        <v>208</v>
      </c>
      <c r="C87" s="79">
        <f t="shared" ref="C87:P87" si="56">(C6)*C78</f>
        <v>-0.25194</v>
      </c>
      <c r="D87" s="79">
        <f t="shared" si="56"/>
        <v>-0.26155999999999996</v>
      </c>
      <c r="E87" s="338">
        <f t="shared" si="56"/>
        <v>-9.3390000000000001E-2</v>
      </c>
      <c r="F87" s="61">
        <f t="shared" si="56"/>
        <v>-9.8339999999999997E-2</v>
      </c>
      <c r="G87" s="61">
        <f t="shared" si="56"/>
        <v>-8.745E-2</v>
      </c>
      <c r="H87" s="61">
        <f t="shared" si="56"/>
        <v>-6.4899999999999999E-2</v>
      </c>
      <c r="I87" s="61">
        <f t="shared" si="56"/>
        <v>-7.6010000000000008E-2</v>
      </c>
      <c r="J87" s="61">
        <f t="shared" si="56"/>
        <v>-6.9739999999999996E-2</v>
      </c>
      <c r="K87" s="61">
        <f t="shared" si="56"/>
        <v>-6.0170000000000001E-2</v>
      </c>
      <c r="L87" s="61">
        <f t="shared" si="56"/>
        <v>-6.2480000000000001E-2</v>
      </c>
      <c r="M87" s="61">
        <f t="shared" si="56"/>
        <v>-7.9420000000000004E-2</v>
      </c>
      <c r="N87" s="61">
        <f t="shared" si="56"/>
        <v>-8.4920000000000009E-2</v>
      </c>
      <c r="O87" s="61">
        <f t="shared" si="56"/>
        <v>-0.10318000000000001</v>
      </c>
      <c r="P87" s="339">
        <f t="shared" si="56"/>
        <v>-0.10813</v>
      </c>
      <c r="Q87" s="338"/>
      <c r="R87" s="61"/>
      <c r="S87" s="61"/>
      <c r="T87" s="61"/>
      <c r="U87" s="61"/>
      <c r="V87" s="61"/>
      <c r="W87" s="61"/>
      <c r="X87" s="61"/>
      <c r="Y87" s="61"/>
      <c r="Z87" s="61"/>
      <c r="AA87" s="61"/>
      <c r="AB87" s="339"/>
    </row>
    <row r="88" spans="1:28" x14ac:dyDescent="0.2">
      <c r="B88" s="1" t="s">
        <v>209</v>
      </c>
      <c r="C88" s="79">
        <f t="shared" ref="C88:P92" si="57">+C7*C79</f>
        <v>-2645.317</v>
      </c>
      <c r="D88" s="79">
        <f t="shared" si="57"/>
        <v>-4369.5479999999998</v>
      </c>
      <c r="E88" s="338">
        <f t="shared" si="57"/>
        <v>-3011.2454900000002</v>
      </c>
      <c r="F88" s="61">
        <f t="shared" si="57"/>
        <v>-3859.48002</v>
      </c>
      <c r="G88" s="61">
        <f t="shared" si="57"/>
        <v>-3663.5617700000003</v>
      </c>
      <c r="H88" s="61">
        <f t="shared" si="57"/>
        <v>-3250.2978200000002</v>
      </c>
      <c r="I88" s="61">
        <f t="shared" si="57"/>
        <v>-2888.1207300000001</v>
      </c>
      <c r="J88" s="61">
        <f t="shared" si="57"/>
        <v>-2170.9413</v>
      </c>
      <c r="K88" s="61">
        <f t="shared" si="57"/>
        <v>-1486.1473000000001</v>
      </c>
      <c r="L88" s="61">
        <f t="shared" si="57"/>
        <v>-1120.3451600000001</v>
      </c>
      <c r="M88" s="61">
        <f t="shared" si="57"/>
        <v>-939.16042000000004</v>
      </c>
      <c r="N88" s="61">
        <f t="shared" si="57"/>
        <v>-990.80079999999998</v>
      </c>
      <c r="O88" s="61">
        <f t="shared" si="57"/>
        <v>-1165.2396800000001</v>
      </c>
      <c r="P88" s="339">
        <f t="shared" si="57"/>
        <v>-1928.3270600000001</v>
      </c>
      <c r="Q88" s="338"/>
      <c r="R88" s="61"/>
      <c r="S88" s="61"/>
      <c r="T88" s="61"/>
      <c r="U88" s="61"/>
      <c r="V88" s="61"/>
      <c r="W88" s="61"/>
      <c r="X88" s="61"/>
      <c r="Y88" s="61"/>
      <c r="Z88" s="61"/>
      <c r="AA88" s="61"/>
      <c r="AB88" s="339"/>
    </row>
    <row r="89" spans="1:28" x14ac:dyDescent="0.2">
      <c r="B89" s="1" t="s">
        <v>210</v>
      </c>
      <c r="C89" s="79">
        <f t="shared" si="57"/>
        <v>-728.09748000000002</v>
      </c>
      <c r="D89" s="79">
        <f t="shared" si="57"/>
        <v>-1094.9867200000001</v>
      </c>
      <c r="E89" s="338">
        <f t="shared" si="57"/>
        <v>-596.03480000000002</v>
      </c>
      <c r="F89" s="61">
        <f t="shared" si="57"/>
        <v>-669.02264000000002</v>
      </c>
      <c r="G89" s="61">
        <f t="shared" si="57"/>
        <v>-624.37175999999999</v>
      </c>
      <c r="H89" s="61">
        <f t="shared" si="57"/>
        <v>-577.08672000000001</v>
      </c>
      <c r="I89" s="61">
        <f t="shared" si="57"/>
        <v>-539.45000000000005</v>
      </c>
      <c r="J89" s="61">
        <f t="shared" si="57"/>
        <v>-454.90264000000002</v>
      </c>
      <c r="K89" s="61">
        <f t="shared" si="57"/>
        <v>-354.52592000000004</v>
      </c>
      <c r="L89" s="61">
        <f t="shared" si="57"/>
        <v>-310.36944</v>
      </c>
      <c r="M89" s="61">
        <f t="shared" si="57"/>
        <v>-258.76944000000003</v>
      </c>
      <c r="N89" s="61">
        <f t="shared" si="57"/>
        <v>-255.98088000000001</v>
      </c>
      <c r="O89" s="61">
        <f t="shared" si="57"/>
        <v>-301.41872000000001</v>
      </c>
      <c r="P89" s="339">
        <f t="shared" si="57"/>
        <v>-455.13960000000003</v>
      </c>
      <c r="Q89" s="338"/>
      <c r="R89" s="61"/>
      <c r="S89" s="61"/>
      <c r="T89" s="61"/>
      <c r="U89" s="61"/>
      <c r="V89" s="61"/>
      <c r="W89" s="61"/>
      <c r="X89" s="61"/>
      <c r="Y89" s="61"/>
      <c r="Z89" s="61"/>
      <c r="AA89" s="61"/>
      <c r="AB89" s="339"/>
    </row>
    <row r="90" spans="1:28" x14ac:dyDescent="0.2">
      <c r="B90" s="1" t="s">
        <v>211</v>
      </c>
      <c r="C90" s="79">
        <f t="shared" si="57"/>
        <v>-153.08891</v>
      </c>
      <c r="D90" s="79">
        <f t="shared" si="57"/>
        <v>-195.14232000000001</v>
      </c>
      <c r="E90" s="338">
        <f t="shared" si="57"/>
        <v>-102.20377999999999</v>
      </c>
      <c r="F90" s="61">
        <f t="shared" si="57"/>
        <v>-119.02386999999999</v>
      </c>
      <c r="G90" s="61">
        <f t="shared" si="57"/>
        <v>-128.45412999999999</v>
      </c>
      <c r="H90" s="61">
        <f t="shared" si="57"/>
        <v>-120.74082999999999</v>
      </c>
      <c r="I90" s="61">
        <f t="shared" si="57"/>
        <v>-111.30937999999999</v>
      </c>
      <c r="J90" s="61">
        <f t="shared" si="57"/>
        <v>-97.101269999999985</v>
      </c>
      <c r="K90" s="61">
        <f t="shared" si="57"/>
        <v>-70.438689999999994</v>
      </c>
      <c r="L90" s="61">
        <f t="shared" si="57"/>
        <v>-57.238859999999995</v>
      </c>
      <c r="M90" s="61">
        <f t="shared" si="57"/>
        <v>-53.197059999999993</v>
      </c>
      <c r="N90" s="61">
        <f t="shared" si="57"/>
        <v>-54.326929999999997</v>
      </c>
      <c r="O90" s="61">
        <f t="shared" si="57"/>
        <v>-62.004739999999991</v>
      </c>
      <c r="P90" s="339">
        <f t="shared" si="57"/>
        <v>-78.927099999999996</v>
      </c>
      <c r="Q90" s="338"/>
      <c r="R90" s="61"/>
      <c r="S90" s="61"/>
      <c r="T90" s="61"/>
      <c r="U90" s="61"/>
      <c r="V90" s="61"/>
      <c r="W90" s="61"/>
      <c r="X90" s="61"/>
      <c r="Y90" s="61"/>
      <c r="Z90" s="61"/>
      <c r="AA90" s="61"/>
      <c r="AB90" s="339"/>
    </row>
    <row r="91" spans="1:28" x14ac:dyDescent="0.2">
      <c r="B91" s="1" t="s">
        <v>212</v>
      </c>
      <c r="C91" s="79">
        <f t="shared" si="57"/>
        <v>-40.416310000000003</v>
      </c>
      <c r="D91" s="79">
        <f t="shared" si="57"/>
        <v>-96.832340000000002</v>
      </c>
      <c r="E91" s="338">
        <f t="shared" si="57"/>
        <v>-54.858439999999995</v>
      </c>
      <c r="F91" s="61">
        <f t="shared" si="57"/>
        <v>-75.719349999999991</v>
      </c>
      <c r="G91" s="61">
        <f t="shared" si="57"/>
        <v>-71.55498</v>
      </c>
      <c r="H91" s="61">
        <f t="shared" si="57"/>
        <v>-70.596469999999997</v>
      </c>
      <c r="I91" s="61">
        <f t="shared" si="57"/>
        <v>-65.791389999999993</v>
      </c>
      <c r="J91" s="61">
        <f t="shared" si="57"/>
        <v>-58.806719999999991</v>
      </c>
      <c r="K91" s="61">
        <f t="shared" si="57"/>
        <v>-41.344309999999993</v>
      </c>
      <c r="L91" s="61">
        <f t="shared" si="57"/>
        <v>-29.128399999999999</v>
      </c>
      <c r="M91" s="61">
        <f t="shared" si="57"/>
        <v>-16.015789999999999</v>
      </c>
      <c r="N91" s="61">
        <f t="shared" si="57"/>
        <v>-11.255999999999998</v>
      </c>
      <c r="O91" s="61">
        <f t="shared" si="57"/>
        <v>-15.766659999999998</v>
      </c>
      <c r="P91" s="339">
        <f t="shared" si="57"/>
        <v>-37.442229999999995</v>
      </c>
      <c r="Q91" s="338"/>
      <c r="R91" s="61"/>
      <c r="S91" s="61"/>
      <c r="T91" s="61"/>
      <c r="U91" s="61"/>
      <c r="V91" s="61"/>
      <c r="W91" s="61"/>
      <c r="X91" s="61"/>
      <c r="Y91" s="61"/>
      <c r="Z91" s="61"/>
      <c r="AA91" s="61"/>
      <c r="AB91" s="339"/>
    </row>
    <row r="92" spans="1:28" x14ac:dyDescent="0.2">
      <c r="B92" s="1" t="s">
        <v>213</v>
      </c>
      <c r="C92" s="79">
        <f t="shared" si="57"/>
        <v>-223.86272000000002</v>
      </c>
      <c r="D92" s="79">
        <f t="shared" si="57"/>
        <v>-373.34976</v>
      </c>
      <c r="E92" s="338">
        <f t="shared" si="57"/>
        <v>-165.01835</v>
      </c>
      <c r="F92" s="61">
        <f t="shared" si="57"/>
        <v>-197.61580999999998</v>
      </c>
      <c r="G92" s="61">
        <f t="shared" si="57"/>
        <v>-181.53603999999999</v>
      </c>
      <c r="H92" s="61">
        <f t="shared" si="57"/>
        <v>-161.83852999999999</v>
      </c>
      <c r="I92" s="61">
        <f t="shared" si="57"/>
        <v>-154.51785999999998</v>
      </c>
      <c r="J92" s="61">
        <f t="shared" si="57"/>
        <v>-115.44665999999999</v>
      </c>
      <c r="K92" s="61">
        <f t="shared" si="57"/>
        <v>-104.53191</v>
      </c>
      <c r="L92" s="61">
        <f t="shared" si="57"/>
        <v>-84.214829999999992</v>
      </c>
      <c r="M92" s="61">
        <f t="shared" si="57"/>
        <v>-82.463639999999998</v>
      </c>
      <c r="N92" s="61">
        <f t="shared" si="57"/>
        <v>-81.63763999999999</v>
      </c>
      <c r="O92" s="61">
        <f t="shared" si="57"/>
        <v>-95.507299999999987</v>
      </c>
      <c r="P92" s="339">
        <f t="shared" si="57"/>
        <v>-159.74251999999998</v>
      </c>
      <c r="Q92" s="338"/>
      <c r="R92" s="61"/>
      <c r="S92" s="61"/>
      <c r="T92" s="61"/>
      <c r="U92" s="61"/>
      <c r="V92" s="61"/>
      <c r="W92" s="61"/>
      <c r="X92" s="61"/>
      <c r="Y92" s="61"/>
      <c r="Z92" s="61"/>
      <c r="AA92" s="61"/>
      <c r="AB92" s="339"/>
    </row>
    <row r="93" spans="1:28" x14ac:dyDescent="0.2">
      <c r="A93" s="215"/>
      <c r="B93" s="215" t="s">
        <v>236</v>
      </c>
      <c r="C93" s="216">
        <f>SUM(C86:C92)</f>
        <v>-8464.9053800000002</v>
      </c>
      <c r="D93" s="216">
        <f>SUM(D86:D92)</f>
        <v>-17314.91042</v>
      </c>
      <c r="E93" s="340">
        <f t="shared" ref="E93:P93" si="58">SUM(E86:E92)</f>
        <v>-12444.32446</v>
      </c>
      <c r="F93" s="216">
        <f t="shared" si="58"/>
        <v>-16000.659319999999</v>
      </c>
      <c r="G93" s="216">
        <f t="shared" si="58"/>
        <v>-14938.140270000004</v>
      </c>
      <c r="H93" s="216">
        <f t="shared" si="58"/>
        <v>-13208.171050000001</v>
      </c>
      <c r="I93" s="216">
        <f t="shared" si="58"/>
        <v>-11550.119430000002</v>
      </c>
      <c r="J93" s="216">
        <f t="shared" si="58"/>
        <v>-8500.3178699999989</v>
      </c>
      <c r="K93" s="216">
        <f t="shared" si="58"/>
        <v>-5383.3912100000007</v>
      </c>
      <c r="L93" s="216">
        <f t="shared" si="58"/>
        <v>-3762.8790800000002</v>
      </c>
      <c r="M93" s="216">
        <f t="shared" si="58"/>
        <v>-2846.0904599999999</v>
      </c>
      <c r="N93" s="216">
        <f t="shared" si="58"/>
        <v>-2781.1549399999999</v>
      </c>
      <c r="O93" s="216">
        <f t="shared" si="58"/>
        <v>-3626.5709799999995</v>
      </c>
      <c r="P93" s="341">
        <f t="shared" si="58"/>
        <v>-7401.4631300000001</v>
      </c>
      <c r="Q93" s="340"/>
      <c r="R93" s="216"/>
      <c r="S93" s="216"/>
      <c r="T93" s="216"/>
      <c r="U93" s="216"/>
      <c r="V93" s="216"/>
      <c r="W93" s="216"/>
      <c r="X93" s="216"/>
      <c r="Y93" s="216"/>
      <c r="Z93" s="216"/>
      <c r="AA93" s="216"/>
      <c r="AB93" s="341"/>
    </row>
    <row r="94" spans="1:28" x14ac:dyDescent="0.2">
      <c r="E94" s="316"/>
      <c r="F94" s="6"/>
      <c r="G94" s="6"/>
      <c r="H94" s="6"/>
      <c r="I94" s="6"/>
      <c r="J94" s="6"/>
      <c r="K94" s="6"/>
      <c r="L94" s="6"/>
      <c r="M94" s="6"/>
      <c r="N94" s="6"/>
      <c r="O94" s="6"/>
      <c r="P94" s="317"/>
      <c r="Q94" s="316"/>
      <c r="R94" s="6"/>
      <c r="S94" s="6"/>
      <c r="T94" s="6"/>
      <c r="U94" s="6"/>
      <c r="V94" s="6"/>
      <c r="W94" s="6"/>
      <c r="X94" s="6"/>
      <c r="Y94" s="6"/>
      <c r="Z94" s="6"/>
      <c r="AA94" s="6"/>
      <c r="AB94" s="317"/>
    </row>
    <row r="95" spans="1:28" x14ac:dyDescent="0.2">
      <c r="E95" s="351"/>
      <c r="F95" s="6"/>
      <c r="G95" s="6"/>
      <c r="H95" s="6"/>
      <c r="I95" s="6"/>
      <c r="J95" s="6"/>
      <c r="K95" s="6"/>
      <c r="L95" s="6"/>
      <c r="M95" s="6"/>
      <c r="N95" s="6"/>
      <c r="O95" s="6"/>
      <c r="P95" s="317"/>
      <c r="Q95" s="316"/>
      <c r="R95" s="6"/>
      <c r="S95" s="6"/>
      <c r="T95" s="6"/>
      <c r="U95" s="6"/>
      <c r="V95" s="6"/>
      <c r="W95" s="6"/>
      <c r="X95" s="6"/>
      <c r="Y95" s="6"/>
      <c r="Z95" s="6"/>
      <c r="AA95" s="6"/>
      <c r="AB95" s="317"/>
    </row>
    <row r="96" spans="1:28" x14ac:dyDescent="0.2">
      <c r="A96" s="237" t="s">
        <v>237</v>
      </c>
      <c r="E96" s="316"/>
      <c r="F96" s="6"/>
      <c r="G96" s="6"/>
      <c r="H96" s="6"/>
      <c r="I96" s="6"/>
      <c r="J96" s="6"/>
      <c r="K96" s="6"/>
      <c r="L96" s="6"/>
      <c r="M96" s="6"/>
      <c r="N96" s="6"/>
      <c r="O96" s="6"/>
      <c r="P96" s="317"/>
      <c r="Q96" s="316"/>
      <c r="R96" s="6"/>
      <c r="S96" s="6"/>
      <c r="T96" s="6"/>
      <c r="U96" s="6"/>
      <c r="V96" s="6"/>
      <c r="W96" s="6"/>
      <c r="X96" s="6"/>
      <c r="Y96" s="6"/>
      <c r="Z96" s="6"/>
      <c r="AA96" s="6"/>
      <c r="AB96" s="317"/>
    </row>
    <row r="97" spans="1:28" x14ac:dyDescent="0.2">
      <c r="B97" s="1" t="s">
        <v>207</v>
      </c>
      <c r="C97" s="220">
        <v>-5.5370000000000003E-2</v>
      </c>
      <c r="D97" s="81">
        <f>C97</f>
        <v>-5.5370000000000003E-2</v>
      </c>
      <c r="E97" s="346">
        <f>'106 Tracker Amort Rates'!D31</f>
        <v>-1.5310000000000001E-2</v>
      </c>
      <c r="F97" s="347">
        <f t="shared" ref="F97:P103" si="59">E97</f>
        <v>-1.5310000000000001E-2</v>
      </c>
      <c r="G97" s="347">
        <f t="shared" si="59"/>
        <v>-1.5310000000000001E-2</v>
      </c>
      <c r="H97" s="347">
        <f t="shared" si="59"/>
        <v>-1.5310000000000001E-2</v>
      </c>
      <c r="I97" s="347">
        <f t="shared" si="59"/>
        <v>-1.5310000000000001E-2</v>
      </c>
      <c r="J97" s="347">
        <f t="shared" si="59"/>
        <v>-1.5310000000000001E-2</v>
      </c>
      <c r="K97" s="347">
        <f t="shared" si="59"/>
        <v>-1.5310000000000001E-2</v>
      </c>
      <c r="L97" s="347">
        <f t="shared" si="59"/>
        <v>-1.5310000000000001E-2</v>
      </c>
      <c r="M97" s="347">
        <f t="shared" si="59"/>
        <v>-1.5310000000000001E-2</v>
      </c>
      <c r="N97" s="347">
        <f t="shared" si="59"/>
        <v>-1.5310000000000001E-2</v>
      </c>
      <c r="O97" s="347">
        <f t="shared" si="59"/>
        <v>-1.5310000000000001E-2</v>
      </c>
      <c r="P97" s="348">
        <f t="shared" si="59"/>
        <v>-1.5310000000000001E-2</v>
      </c>
      <c r="Q97" s="354"/>
      <c r="R97" s="347"/>
      <c r="S97" s="347"/>
      <c r="T97" s="347"/>
      <c r="U97" s="347"/>
      <c r="V97" s="347"/>
      <c r="W97" s="347"/>
      <c r="X97" s="347"/>
      <c r="Y97" s="347"/>
      <c r="Z97" s="347"/>
      <c r="AA97" s="347"/>
      <c r="AB97" s="348"/>
    </row>
    <row r="98" spans="1:28" x14ac:dyDescent="0.2">
      <c r="B98" s="1" t="s">
        <v>208</v>
      </c>
      <c r="C98" s="223">
        <f>C97</f>
        <v>-5.5370000000000003E-2</v>
      </c>
      <c r="D98" s="81">
        <f t="shared" ref="D98:D103" si="60">C98</f>
        <v>-5.5370000000000003E-2</v>
      </c>
      <c r="E98" s="352">
        <f t="shared" ref="E98:E103" si="61">E97</f>
        <v>-1.5310000000000001E-2</v>
      </c>
      <c r="F98" s="347">
        <f t="shared" si="59"/>
        <v>-1.5310000000000001E-2</v>
      </c>
      <c r="G98" s="347">
        <f t="shared" si="59"/>
        <v>-1.5310000000000001E-2</v>
      </c>
      <c r="H98" s="347">
        <f t="shared" si="59"/>
        <v>-1.5310000000000001E-2</v>
      </c>
      <c r="I98" s="347">
        <f t="shared" si="59"/>
        <v>-1.5310000000000001E-2</v>
      </c>
      <c r="J98" s="347">
        <f t="shared" si="59"/>
        <v>-1.5310000000000001E-2</v>
      </c>
      <c r="K98" s="347">
        <f t="shared" si="59"/>
        <v>-1.5310000000000001E-2</v>
      </c>
      <c r="L98" s="347">
        <f t="shared" si="59"/>
        <v>-1.5310000000000001E-2</v>
      </c>
      <c r="M98" s="347">
        <f t="shared" si="59"/>
        <v>-1.5310000000000001E-2</v>
      </c>
      <c r="N98" s="347">
        <f t="shared" si="59"/>
        <v>-1.5310000000000001E-2</v>
      </c>
      <c r="O98" s="347">
        <f t="shared" si="59"/>
        <v>-1.5310000000000001E-2</v>
      </c>
      <c r="P98" s="348">
        <f t="shared" si="59"/>
        <v>-1.5310000000000001E-2</v>
      </c>
      <c r="Q98" s="354"/>
      <c r="R98" s="347"/>
      <c r="S98" s="347"/>
      <c r="T98" s="347"/>
      <c r="U98" s="347"/>
      <c r="V98" s="347"/>
      <c r="W98" s="347"/>
      <c r="X98" s="347"/>
      <c r="Y98" s="347"/>
      <c r="Z98" s="347"/>
      <c r="AA98" s="347"/>
      <c r="AB98" s="348"/>
    </row>
    <row r="99" spans="1:28" x14ac:dyDescent="0.2">
      <c r="B99" s="1" t="s">
        <v>209</v>
      </c>
      <c r="C99" s="223">
        <f>C97</f>
        <v>-5.5370000000000003E-2</v>
      </c>
      <c r="D99" s="81">
        <f t="shared" si="60"/>
        <v>-5.5370000000000003E-2</v>
      </c>
      <c r="E99" s="352">
        <f t="shared" si="61"/>
        <v>-1.5310000000000001E-2</v>
      </c>
      <c r="F99" s="347">
        <f t="shared" si="59"/>
        <v>-1.5310000000000001E-2</v>
      </c>
      <c r="G99" s="347">
        <f t="shared" si="59"/>
        <v>-1.5310000000000001E-2</v>
      </c>
      <c r="H99" s="347">
        <f t="shared" si="59"/>
        <v>-1.5310000000000001E-2</v>
      </c>
      <c r="I99" s="347">
        <f t="shared" si="59"/>
        <v>-1.5310000000000001E-2</v>
      </c>
      <c r="J99" s="347">
        <f t="shared" si="59"/>
        <v>-1.5310000000000001E-2</v>
      </c>
      <c r="K99" s="347">
        <f t="shared" si="59"/>
        <v>-1.5310000000000001E-2</v>
      </c>
      <c r="L99" s="347">
        <f t="shared" si="59"/>
        <v>-1.5310000000000001E-2</v>
      </c>
      <c r="M99" s="347">
        <f t="shared" si="59"/>
        <v>-1.5310000000000001E-2</v>
      </c>
      <c r="N99" s="347">
        <f t="shared" si="59"/>
        <v>-1.5310000000000001E-2</v>
      </c>
      <c r="O99" s="347">
        <f t="shared" si="59"/>
        <v>-1.5310000000000001E-2</v>
      </c>
      <c r="P99" s="348">
        <f t="shared" si="59"/>
        <v>-1.5310000000000001E-2</v>
      </c>
      <c r="Q99" s="354"/>
      <c r="R99" s="347"/>
      <c r="S99" s="347"/>
      <c r="T99" s="347"/>
      <c r="U99" s="347"/>
      <c r="V99" s="347"/>
      <c r="W99" s="347"/>
      <c r="X99" s="347"/>
      <c r="Y99" s="347"/>
      <c r="Z99" s="347"/>
      <c r="AA99" s="347"/>
      <c r="AB99" s="348"/>
    </row>
    <row r="100" spans="1:28" x14ac:dyDescent="0.2">
      <c r="B100" s="1" t="s">
        <v>210</v>
      </c>
      <c r="C100" s="223">
        <f>C97</f>
        <v>-5.5370000000000003E-2</v>
      </c>
      <c r="D100" s="81">
        <f t="shared" si="60"/>
        <v>-5.5370000000000003E-2</v>
      </c>
      <c r="E100" s="352">
        <f t="shared" si="61"/>
        <v>-1.5310000000000001E-2</v>
      </c>
      <c r="F100" s="347">
        <f t="shared" si="59"/>
        <v>-1.5310000000000001E-2</v>
      </c>
      <c r="G100" s="347">
        <f t="shared" si="59"/>
        <v>-1.5310000000000001E-2</v>
      </c>
      <c r="H100" s="347">
        <f t="shared" si="59"/>
        <v>-1.5310000000000001E-2</v>
      </c>
      <c r="I100" s="347">
        <f t="shared" si="59"/>
        <v>-1.5310000000000001E-2</v>
      </c>
      <c r="J100" s="347">
        <f t="shared" si="59"/>
        <v>-1.5310000000000001E-2</v>
      </c>
      <c r="K100" s="347">
        <f t="shared" si="59"/>
        <v>-1.5310000000000001E-2</v>
      </c>
      <c r="L100" s="347">
        <f t="shared" si="59"/>
        <v>-1.5310000000000001E-2</v>
      </c>
      <c r="M100" s="347">
        <f t="shared" si="59"/>
        <v>-1.5310000000000001E-2</v>
      </c>
      <c r="N100" s="347">
        <f t="shared" si="59"/>
        <v>-1.5310000000000001E-2</v>
      </c>
      <c r="O100" s="347">
        <f t="shared" si="59"/>
        <v>-1.5310000000000001E-2</v>
      </c>
      <c r="P100" s="348">
        <f t="shared" si="59"/>
        <v>-1.5310000000000001E-2</v>
      </c>
      <c r="Q100" s="354"/>
      <c r="R100" s="347"/>
      <c r="S100" s="347"/>
      <c r="T100" s="347"/>
      <c r="U100" s="347"/>
      <c r="V100" s="347"/>
      <c r="W100" s="347"/>
      <c r="X100" s="347"/>
      <c r="Y100" s="347"/>
      <c r="Z100" s="347"/>
      <c r="AA100" s="347"/>
      <c r="AB100" s="348"/>
    </row>
    <row r="101" spans="1:28" x14ac:dyDescent="0.2">
      <c r="B101" s="1" t="s">
        <v>211</v>
      </c>
      <c r="C101" s="223">
        <f>C97</f>
        <v>-5.5370000000000003E-2</v>
      </c>
      <c r="D101" s="81">
        <f t="shared" si="60"/>
        <v>-5.5370000000000003E-2</v>
      </c>
      <c r="E101" s="352">
        <f t="shared" si="61"/>
        <v>-1.5310000000000001E-2</v>
      </c>
      <c r="F101" s="347">
        <f t="shared" si="59"/>
        <v>-1.5310000000000001E-2</v>
      </c>
      <c r="G101" s="347">
        <f t="shared" si="59"/>
        <v>-1.5310000000000001E-2</v>
      </c>
      <c r="H101" s="347">
        <f t="shared" si="59"/>
        <v>-1.5310000000000001E-2</v>
      </c>
      <c r="I101" s="347">
        <f t="shared" si="59"/>
        <v>-1.5310000000000001E-2</v>
      </c>
      <c r="J101" s="347">
        <f t="shared" si="59"/>
        <v>-1.5310000000000001E-2</v>
      </c>
      <c r="K101" s="347">
        <f t="shared" si="59"/>
        <v>-1.5310000000000001E-2</v>
      </c>
      <c r="L101" s="347">
        <f t="shared" si="59"/>
        <v>-1.5310000000000001E-2</v>
      </c>
      <c r="M101" s="347">
        <f t="shared" si="59"/>
        <v>-1.5310000000000001E-2</v>
      </c>
      <c r="N101" s="347">
        <f t="shared" si="59"/>
        <v>-1.5310000000000001E-2</v>
      </c>
      <c r="O101" s="347">
        <f t="shared" si="59"/>
        <v>-1.5310000000000001E-2</v>
      </c>
      <c r="P101" s="348">
        <f t="shared" si="59"/>
        <v>-1.5310000000000001E-2</v>
      </c>
      <c r="Q101" s="354"/>
      <c r="R101" s="347"/>
      <c r="S101" s="347"/>
      <c r="T101" s="347"/>
      <c r="U101" s="347"/>
      <c r="V101" s="347"/>
      <c r="W101" s="347"/>
      <c r="X101" s="347"/>
      <c r="Y101" s="347"/>
      <c r="Z101" s="347"/>
      <c r="AA101" s="347"/>
      <c r="AB101" s="348"/>
    </row>
    <row r="102" spans="1:28" x14ac:dyDescent="0.2">
      <c r="B102" s="1" t="s">
        <v>212</v>
      </c>
      <c r="C102" s="223">
        <f>C97</f>
        <v>-5.5370000000000003E-2</v>
      </c>
      <c r="D102" s="81">
        <f t="shared" si="60"/>
        <v>-5.5370000000000003E-2</v>
      </c>
      <c r="E102" s="352">
        <f t="shared" si="61"/>
        <v>-1.5310000000000001E-2</v>
      </c>
      <c r="F102" s="347">
        <f t="shared" si="59"/>
        <v>-1.5310000000000001E-2</v>
      </c>
      <c r="G102" s="347">
        <f t="shared" si="59"/>
        <v>-1.5310000000000001E-2</v>
      </c>
      <c r="H102" s="347">
        <f t="shared" si="59"/>
        <v>-1.5310000000000001E-2</v>
      </c>
      <c r="I102" s="347">
        <f t="shared" si="59"/>
        <v>-1.5310000000000001E-2</v>
      </c>
      <c r="J102" s="347">
        <f t="shared" si="59"/>
        <v>-1.5310000000000001E-2</v>
      </c>
      <c r="K102" s="347">
        <f t="shared" si="59"/>
        <v>-1.5310000000000001E-2</v>
      </c>
      <c r="L102" s="347">
        <f t="shared" si="59"/>
        <v>-1.5310000000000001E-2</v>
      </c>
      <c r="M102" s="347">
        <f t="shared" si="59"/>
        <v>-1.5310000000000001E-2</v>
      </c>
      <c r="N102" s="347">
        <f t="shared" si="59"/>
        <v>-1.5310000000000001E-2</v>
      </c>
      <c r="O102" s="347">
        <f t="shared" si="59"/>
        <v>-1.5310000000000001E-2</v>
      </c>
      <c r="P102" s="348">
        <f t="shared" si="59"/>
        <v>-1.5310000000000001E-2</v>
      </c>
      <c r="Q102" s="354"/>
      <c r="R102" s="347"/>
      <c r="S102" s="347"/>
      <c r="T102" s="347"/>
      <c r="U102" s="347"/>
      <c r="V102" s="347"/>
      <c r="W102" s="347"/>
      <c r="X102" s="347"/>
      <c r="Y102" s="347"/>
      <c r="Z102" s="347"/>
      <c r="AA102" s="347"/>
      <c r="AB102" s="348"/>
    </row>
    <row r="103" spans="1:28" x14ac:dyDescent="0.2">
      <c r="B103" s="1" t="s">
        <v>213</v>
      </c>
      <c r="C103" s="224">
        <f>C97</f>
        <v>-5.5370000000000003E-2</v>
      </c>
      <c r="D103" s="81">
        <f t="shared" si="60"/>
        <v>-5.5370000000000003E-2</v>
      </c>
      <c r="E103" s="353">
        <f t="shared" si="61"/>
        <v>-1.5310000000000001E-2</v>
      </c>
      <c r="F103" s="347">
        <f t="shared" si="59"/>
        <v>-1.5310000000000001E-2</v>
      </c>
      <c r="G103" s="347">
        <f t="shared" si="59"/>
        <v>-1.5310000000000001E-2</v>
      </c>
      <c r="H103" s="347">
        <f t="shared" si="59"/>
        <v>-1.5310000000000001E-2</v>
      </c>
      <c r="I103" s="347">
        <f t="shared" si="59"/>
        <v>-1.5310000000000001E-2</v>
      </c>
      <c r="J103" s="347">
        <f t="shared" si="59"/>
        <v>-1.5310000000000001E-2</v>
      </c>
      <c r="K103" s="347">
        <f t="shared" si="59"/>
        <v>-1.5310000000000001E-2</v>
      </c>
      <c r="L103" s="347">
        <f t="shared" si="59"/>
        <v>-1.5310000000000001E-2</v>
      </c>
      <c r="M103" s="347">
        <f t="shared" si="59"/>
        <v>-1.5310000000000001E-2</v>
      </c>
      <c r="N103" s="347">
        <f t="shared" si="59"/>
        <v>-1.5310000000000001E-2</v>
      </c>
      <c r="O103" s="347">
        <f t="shared" si="59"/>
        <v>-1.5310000000000001E-2</v>
      </c>
      <c r="P103" s="348">
        <f t="shared" si="59"/>
        <v>-1.5310000000000001E-2</v>
      </c>
      <c r="Q103" s="354"/>
      <c r="R103" s="347"/>
      <c r="S103" s="347"/>
      <c r="T103" s="347"/>
      <c r="U103" s="347"/>
      <c r="V103" s="347"/>
      <c r="W103" s="347"/>
      <c r="X103" s="347"/>
      <c r="Y103" s="347"/>
      <c r="Z103" s="347"/>
      <c r="AA103" s="347"/>
      <c r="AB103" s="348"/>
    </row>
    <row r="104" spans="1:28" x14ac:dyDescent="0.2">
      <c r="E104" s="316"/>
      <c r="F104" s="6"/>
      <c r="G104" s="6"/>
      <c r="H104" s="6"/>
      <c r="I104" s="6"/>
      <c r="J104" s="6"/>
      <c r="K104" s="6"/>
      <c r="L104" s="6"/>
      <c r="M104" s="6"/>
      <c r="N104" s="6"/>
      <c r="O104" s="6"/>
      <c r="P104" s="317"/>
      <c r="Q104" s="316"/>
      <c r="R104" s="6"/>
      <c r="S104" s="6"/>
      <c r="T104" s="6"/>
      <c r="U104" s="6"/>
      <c r="V104" s="6"/>
      <c r="W104" s="6"/>
      <c r="X104" s="6"/>
      <c r="Y104" s="6"/>
      <c r="Z104" s="6"/>
      <c r="AA104" s="6"/>
      <c r="AB104" s="317"/>
    </row>
    <row r="105" spans="1:28" x14ac:dyDescent="0.2">
      <c r="A105" s="237" t="s">
        <v>238</v>
      </c>
      <c r="E105" s="316"/>
      <c r="F105" s="6"/>
      <c r="G105" s="6"/>
      <c r="H105" s="6"/>
      <c r="I105" s="6"/>
      <c r="J105" s="6"/>
      <c r="K105" s="6"/>
      <c r="L105" s="6"/>
      <c r="M105" s="6"/>
      <c r="N105" s="6"/>
      <c r="O105" s="6"/>
      <c r="P105" s="317"/>
      <c r="Q105" s="316"/>
      <c r="R105" s="6"/>
      <c r="S105" s="6"/>
      <c r="T105" s="6"/>
      <c r="U105" s="6"/>
      <c r="V105" s="6"/>
      <c r="W105" s="6"/>
      <c r="X105" s="6"/>
      <c r="Y105" s="6"/>
      <c r="Z105" s="6"/>
      <c r="AA105" s="6"/>
      <c r="AB105" s="317"/>
    </row>
    <row r="106" spans="1:28" x14ac:dyDescent="0.2">
      <c r="B106" s="1" t="s">
        <v>207</v>
      </c>
      <c r="C106" s="79">
        <f t="shared" ref="C106:P106" si="62">+C5*C97</f>
        <v>-995354.76299000008</v>
      </c>
      <c r="D106" s="79">
        <f t="shared" si="62"/>
        <v>-2381930.0261400002</v>
      </c>
      <c r="E106" s="338">
        <f t="shared" si="62"/>
        <v>-1185115.1174099999</v>
      </c>
      <c r="F106" s="61">
        <f t="shared" si="62"/>
        <v>-1542092.69209</v>
      </c>
      <c r="G106" s="61">
        <f t="shared" si="62"/>
        <v>-1429198.8189400001</v>
      </c>
      <c r="H106" s="61">
        <f t="shared" si="62"/>
        <v>-1256470.23538</v>
      </c>
      <c r="I106" s="61">
        <f t="shared" si="62"/>
        <v>-1084345.2332600001</v>
      </c>
      <c r="J106" s="61">
        <f t="shared" si="62"/>
        <v>-779842.62234</v>
      </c>
      <c r="K106" s="61">
        <f t="shared" si="62"/>
        <v>-462966.45411000005</v>
      </c>
      <c r="L106" s="61">
        <f t="shared" si="62"/>
        <v>-300844.27111000003</v>
      </c>
      <c r="M106" s="61">
        <f t="shared" si="62"/>
        <v>-208272.32549000002</v>
      </c>
      <c r="N106" s="61">
        <f t="shared" si="62"/>
        <v>-193054.61417000002</v>
      </c>
      <c r="O106" s="61">
        <f t="shared" si="62"/>
        <v>-276488.9547</v>
      </c>
      <c r="P106" s="339">
        <f t="shared" si="62"/>
        <v>-659969.07329000009</v>
      </c>
      <c r="Q106" s="338"/>
      <c r="R106" s="61"/>
      <c r="S106" s="61"/>
      <c r="T106" s="61"/>
      <c r="U106" s="61"/>
      <c r="V106" s="61"/>
      <c r="W106" s="61"/>
      <c r="X106" s="61"/>
      <c r="Y106" s="61"/>
      <c r="Z106" s="61"/>
      <c r="AA106" s="61"/>
      <c r="AB106" s="339"/>
    </row>
    <row r="107" spans="1:28" x14ac:dyDescent="0.2">
      <c r="B107" s="1" t="s">
        <v>208</v>
      </c>
      <c r="C107" s="79">
        <f t="shared" ref="C107:P107" si="63">(C6)*C98</f>
        <v>-53.653530000000003</v>
      </c>
      <c r="D107" s="79">
        <f t="shared" si="63"/>
        <v>-55.702220000000004</v>
      </c>
      <c r="E107" s="338">
        <f t="shared" si="63"/>
        <v>-12.998190000000001</v>
      </c>
      <c r="F107" s="61">
        <f t="shared" si="63"/>
        <v>-13.687140000000001</v>
      </c>
      <c r="G107" s="61">
        <f t="shared" si="63"/>
        <v>-12.17145</v>
      </c>
      <c r="H107" s="61">
        <f t="shared" si="63"/>
        <v>-9.0328999999999997</v>
      </c>
      <c r="I107" s="61">
        <f t="shared" si="63"/>
        <v>-10.57921</v>
      </c>
      <c r="J107" s="61">
        <f t="shared" si="63"/>
        <v>-9.7065400000000004</v>
      </c>
      <c r="K107" s="61">
        <f t="shared" si="63"/>
        <v>-8.3745700000000003</v>
      </c>
      <c r="L107" s="61">
        <f t="shared" si="63"/>
        <v>-8.6960800000000003</v>
      </c>
      <c r="M107" s="61">
        <f t="shared" si="63"/>
        <v>-11.05382</v>
      </c>
      <c r="N107" s="61">
        <f t="shared" si="63"/>
        <v>-11.819320000000001</v>
      </c>
      <c r="O107" s="61">
        <f t="shared" si="63"/>
        <v>-14.36078</v>
      </c>
      <c r="P107" s="339">
        <f t="shared" si="63"/>
        <v>-15.04973</v>
      </c>
      <c r="Q107" s="338"/>
      <c r="R107" s="61"/>
      <c r="S107" s="61"/>
      <c r="T107" s="61"/>
      <c r="U107" s="61"/>
      <c r="V107" s="61"/>
      <c r="W107" s="61"/>
      <c r="X107" s="61"/>
      <c r="Y107" s="61"/>
      <c r="Z107" s="61"/>
      <c r="AA107" s="61"/>
      <c r="AB107" s="339"/>
    </row>
    <row r="108" spans="1:28" x14ac:dyDescent="0.2">
      <c r="B108" s="1" t="s">
        <v>209</v>
      </c>
      <c r="C108" s="79">
        <f t="shared" ref="C108:P108" si="64">+C7*C99</f>
        <v>-585884.80916000006</v>
      </c>
      <c r="D108" s="79">
        <f t="shared" si="64"/>
        <v>-967767.49103999999</v>
      </c>
      <c r="E108" s="338">
        <f t="shared" si="64"/>
        <v>-419110.62229000003</v>
      </c>
      <c r="F108" s="61">
        <f t="shared" si="64"/>
        <v>-537169.44642000005</v>
      </c>
      <c r="G108" s="61">
        <f t="shared" si="64"/>
        <v>-509901.18817000004</v>
      </c>
      <c r="H108" s="61">
        <f t="shared" si="64"/>
        <v>-452382.36022000003</v>
      </c>
      <c r="I108" s="61">
        <f t="shared" si="64"/>
        <v>-401973.89433000004</v>
      </c>
      <c r="J108" s="61">
        <f t="shared" si="64"/>
        <v>-302155.55729999999</v>
      </c>
      <c r="K108" s="61">
        <f t="shared" si="64"/>
        <v>-206844.6833</v>
      </c>
      <c r="L108" s="61">
        <f t="shared" si="64"/>
        <v>-155931.67636000001</v>
      </c>
      <c r="M108" s="61">
        <f t="shared" si="64"/>
        <v>-130714.05482</v>
      </c>
      <c r="N108" s="61">
        <f t="shared" si="64"/>
        <v>-137901.45680000001</v>
      </c>
      <c r="O108" s="61">
        <f t="shared" si="64"/>
        <v>-162180.17728</v>
      </c>
      <c r="P108" s="339">
        <f t="shared" si="64"/>
        <v>-268388.06625999999</v>
      </c>
      <c r="Q108" s="338"/>
      <c r="R108" s="61"/>
      <c r="S108" s="61"/>
      <c r="T108" s="61"/>
      <c r="U108" s="61"/>
      <c r="V108" s="61"/>
      <c r="W108" s="61"/>
      <c r="X108" s="61"/>
      <c r="Y108" s="61"/>
      <c r="Z108" s="61"/>
      <c r="AA108" s="61"/>
      <c r="AB108" s="339"/>
    </row>
    <row r="109" spans="1:28" x14ac:dyDescent="0.2">
      <c r="B109" s="1" t="s">
        <v>210</v>
      </c>
      <c r="C109" s="79">
        <f t="shared" ref="C109:P109" si="65">+C8*C100</f>
        <v>-212182.93404000002</v>
      </c>
      <c r="D109" s="79">
        <f t="shared" si="65"/>
        <v>-319102.18255999999</v>
      </c>
      <c r="E109" s="338">
        <f t="shared" si="65"/>
        <v>-114066.15985000001</v>
      </c>
      <c r="F109" s="61">
        <f t="shared" si="65"/>
        <v>-128034.20773000001</v>
      </c>
      <c r="G109" s="61">
        <f t="shared" si="65"/>
        <v>-119489.14557000001</v>
      </c>
      <c r="H109" s="61">
        <f t="shared" si="65"/>
        <v>-110439.97104</v>
      </c>
      <c r="I109" s="61">
        <f t="shared" si="65"/>
        <v>-103237.24375000001</v>
      </c>
      <c r="J109" s="61">
        <f t="shared" si="65"/>
        <v>-87056.992729999998</v>
      </c>
      <c r="K109" s="61">
        <f t="shared" si="65"/>
        <v>-67847.39794000001</v>
      </c>
      <c r="L109" s="61">
        <f t="shared" si="65"/>
        <v>-59396.951580000001</v>
      </c>
      <c r="M109" s="61">
        <f t="shared" si="65"/>
        <v>-49522.001580000004</v>
      </c>
      <c r="N109" s="61">
        <f t="shared" si="65"/>
        <v>-48988.340909999999</v>
      </c>
      <c r="O109" s="61">
        <f t="shared" si="65"/>
        <v>-57684.007540000006</v>
      </c>
      <c r="P109" s="339">
        <f t="shared" si="65"/>
        <v>-87102.340949999998</v>
      </c>
      <c r="Q109" s="338"/>
      <c r="R109" s="61"/>
      <c r="S109" s="61"/>
      <c r="T109" s="61"/>
      <c r="U109" s="61"/>
      <c r="V109" s="61"/>
      <c r="W109" s="61"/>
      <c r="X109" s="61"/>
      <c r="Y109" s="61"/>
      <c r="Z109" s="61"/>
      <c r="AA109" s="61"/>
      <c r="AB109" s="339"/>
    </row>
    <row r="110" spans="1:28" x14ac:dyDescent="0.2">
      <c r="B110" s="1" t="s">
        <v>211</v>
      </c>
      <c r="C110" s="79">
        <f t="shared" ref="C110:P110" si="66">+C9*C101</f>
        <v>-49861.958510000004</v>
      </c>
      <c r="D110" s="79">
        <f t="shared" si="66"/>
        <v>-63559.001520000005</v>
      </c>
      <c r="E110" s="338">
        <f t="shared" si="66"/>
        <v>-22353.426740000003</v>
      </c>
      <c r="F110" s="61">
        <f t="shared" si="66"/>
        <v>-26032.220710000001</v>
      </c>
      <c r="G110" s="61">
        <f t="shared" si="66"/>
        <v>-28094.753290000001</v>
      </c>
      <c r="H110" s="61">
        <f t="shared" si="66"/>
        <v>-26407.74439</v>
      </c>
      <c r="I110" s="61">
        <f t="shared" si="66"/>
        <v>-24344.951540000002</v>
      </c>
      <c r="J110" s="61">
        <f t="shared" si="66"/>
        <v>-21237.43491</v>
      </c>
      <c r="K110" s="61">
        <f t="shared" si="66"/>
        <v>-15405.947770000001</v>
      </c>
      <c r="L110" s="61">
        <f t="shared" si="66"/>
        <v>-12518.956380000001</v>
      </c>
      <c r="M110" s="61">
        <f t="shared" si="66"/>
        <v>-11634.956980000001</v>
      </c>
      <c r="N110" s="61">
        <f t="shared" si="66"/>
        <v>-11882.07569</v>
      </c>
      <c r="O110" s="61">
        <f t="shared" si="66"/>
        <v>-13561.32242</v>
      </c>
      <c r="P110" s="339">
        <f t="shared" si="66"/>
        <v>-17262.4843</v>
      </c>
      <c r="Q110" s="338"/>
      <c r="R110" s="61"/>
      <c r="S110" s="61"/>
      <c r="T110" s="61"/>
      <c r="U110" s="61"/>
      <c r="V110" s="61"/>
      <c r="W110" s="61"/>
      <c r="X110" s="61"/>
      <c r="Y110" s="61"/>
      <c r="Z110" s="61"/>
      <c r="AA110" s="61"/>
      <c r="AB110" s="339"/>
    </row>
    <row r="111" spans="1:28" x14ac:dyDescent="0.2">
      <c r="B111" s="1" t="s">
        <v>212</v>
      </c>
      <c r="C111" s="79">
        <f t="shared" ref="C111:P111" si="67">+C10*C102</f>
        <v>-13163.82991</v>
      </c>
      <c r="D111" s="79">
        <f t="shared" si="67"/>
        <v>-31538.86274</v>
      </c>
      <c r="E111" s="338">
        <f t="shared" si="67"/>
        <v>-11998.32452</v>
      </c>
      <c r="F111" s="61">
        <f t="shared" si="67"/>
        <v>-16560.903549999999</v>
      </c>
      <c r="G111" s="61">
        <f t="shared" si="67"/>
        <v>-15650.09634</v>
      </c>
      <c r="H111" s="61">
        <f t="shared" si="67"/>
        <v>-15440.45651</v>
      </c>
      <c r="I111" s="61">
        <f t="shared" si="67"/>
        <v>-14389.516870000001</v>
      </c>
      <c r="J111" s="61">
        <f t="shared" si="67"/>
        <v>-12861.869760000001</v>
      </c>
      <c r="K111" s="61">
        <f t="shared" si="67"/>
        <v>-9042.59123</v>
      </c>
      <c r="L111" s="61">
        <f t="shared" si="67"/>
        <v>-6370.7972</v>
      </c>
      <c r="M111" s="61">
        <f t="shared" si="67"/>
        <v>-3502.8820700000001</v>
      </c>
      <c r="N111" s="61">
        <f t="shared" si="67"/>
        <v>-2461.848</v>
      </c>
      <c r="O111" s="61">
        <f t="shared" si="67"/>
        <v>-3448.3937800000003</v>
      </c>
      <c r="P111" s="339">
        <f t="shared" si="67"/>
        <v>-8189.1505900000002</v>
      </c>
      <c r="Q111" s="338"/>
      <c r="R111" s="61"/>
      <c r="S111" s="61"/>
      <c r="T111" s="61"/>
      <c r="U111" s="61"/>
      <c r="V111" s="61"/>
      <c r="W111" s="61"/>
      <c r="X111" s="61"/>
      <c r="Y111" s="61"/>
      <c r="Z111" s="61"/>
      <c r="AA111" s="61"/>
      <c r="AB111" s="339"/>
    </row>
    <row r="112" spans="1:28" x14ac:dyDescent="0.2">
      <c r="B112" s="1" t="s">
        <v>213</v>
      </c>
      <c r="C112" s="79">
        <f t="shared" ref="C112:P112" si="68">+C11*C103</f>
        <v>-77470.492540000007</v>
      </c>
      <c r="D112" s="79">
        <f t="shared" si="68"/>
        <v>-129202.35132</v>
      </c>
      <c r="E112" s="338">
        <f t="shared" si="68"/>
        <v>-36091.87055</v>
      </c>
      <c r="F112" s="61">
        <f t="shared" si="68"/>
        <v>-43221.400730000001</v>
      </c>
      <c r="G112" s="61">
        <f t="shared" si="68"/>
        <v>-39704.525320000001</v>
      </c>
      <c r="H112" s="61">
        <f t="shared" si="68"/>
        <v>-35396.39849</v>
      </c>
      <c r="I112" s="61">
        <f t="shared" si="68"/>
        <v>-33795.263380000004</v>
      </c>
      <c r="J112" s="61">
        <f t="shared" si="68"/>
        <v>-25249.833780000001</v>
      </c>
      <c r="K112" s="61">
        <f t="shared" si="68"/>
        <v>-22862.622030000002</v>
      </c>
      <c r="L112" s="61">
        <f t="shared" si="68"/>
        <v>-18418.986390000002</v>
      </c>
      <c r="M112" s="61">
        <f t="shared" si="68"/>
        <v>-18035.976119999999</v>
      </c>
      <c r="N112" s="61">
        <f t="shared" si="68"/>
        <v>-17855.31812</v>
      </c>
      <c r="O112" s="61">
        <f t="shared" si="68"/>
        <v>-20888.8109</v>
      </c>
      <c r="P112" s="339">
        <f t="shared" si="68"/>
        <v>-34937.971160000001</v>
      </c>
      <c r="Q112" s="338"/>
      <c r="R112" s="61"/>
      <c r="S112" s="61"/>
      <c r="T112" s="61"/>
      <c r="U112" s="61"/>
      <c r="V112" s="61"/>
      <c r="W112" s="61"/>
      <c r="X112" s="61"/>
      <c r="Y112" s="61"/>
      <c r="Z112" s="61"/>
      <c r="AA112" s="61"/>
      <c r="AB112" s="339"/>
    </row>
    <row r="113" spans="1:28" x14ac:dyDescent="0.2">
      <c r="A113" s="215"/>
      <c r="B113" s="215" t="s">
        <v>239</v>
      </c>
      <c r="C113" s="216">
        <f>SUM(C106:C112)</f>
        <v>-1933972.4406800002</v>
      </c>
      <c r="D113" s="216">
        <f>SUM(D106:D112)</f>
        <v>-3893155.6175399995</v>
      </c>
      <c r="E113" s="340">
        <f t="shared" ref="E113:P113" si="69">SUM(E106:E112)</f>
        <v>-1788748.5195500001</v>
      </c>
      <c r="F113" s="216">
        <f t="shared" si="69"/>
        <v>-2293124.5583699998</v>
      </c>
      <c r="G113" s="216">
        <f t="shared" si="69"/>
        <v>-2142050.6990800002</v>
      </c>
      <c r="H113" s="216">
        <f t="shared" si="69"/>
        <v>-1896546.19893</v>
      </c>
      <c r="I113" s="216">
        <f t="shared" si="69"/>
        <v>-1662096.6823400001</v>
      </c>
      <c r="J113" s="216">
        <f t="shared" si="69"/>
        <v>-1228414.0173599999</v>
      </c>
      <c r="K113" s="216">
        <f t="shared" si="69"/>
        <v>-784978.07095000008</v>
      </c>
      <c r="L113" s="216">
        <f t="shared" si="69"/>
        <v>-553490.33510000003</v>
      </c>
      <c r="M113" s="216">
        <f t="shared" si="69"/>
        <v>-421693.25088000001</v>
      </c>
      <c r="N113" s="216">
        <f t="shared" si="69"/>
        <v>-412155.47301000007</v>
      </c>
      <c r="O113" s="216">
        <f t="shared" si="69"/>
        <v>-534266.02740000002</v>
      </c>
      <c r="P113" s="341">
        <f t="shared" si="69"/>
        <v>-1075864.13628</v>
      </c>
      <c r="Q113" s="340"/>
      <c r="R113" s="216"/>
      <c r="S113" s="216"/>
      <c r="T113" s="216"/>
      <c r="U113" s="216"/>
      <c r="V113" s="216"/>
      <c r="W113" s="216"/>
      <c r="X113" s="216"/>
      <c r="Y113" s="216"/>
      <c r="Z113" s="216"/>
      <c r="AA113" s="216"/>
      <c r="AB113" s="341"/>
    </row>
    <row r="114" spans="1:28" x14ac:dyDescent="0.2">
      <c r="E114" s="316"/>
      <c r="F114" s="6"/>
      <c r="G114" s="6"/>
      <c r="H114" s="6"/>
      <c r="I114" s="6"/>
      <c r="J114" s="6"/>
      <c r="K114" s="6"/>
      <c r="L114" s="6"/>
      <c r="M114" s="6"/>
      <c r="N114" s="6"/>
      <c r="O114" s="6"/>
      <c r="P114" s="317"/>
      <c r="Q114" s="316"/>
      <c r="R114" s="6"/>
      <c r="S114" s="6"/>
      <c r="T114" s="6"/>
      <c r="U114" s="6"/>
      <c r="V114" s="6"/>
      <c r="W114" s="6"/>
      <c r="X114" s="6"/>
      <c r="Y114" s="6"/>
      <c r="Z114" s="6"/>
      <c r="AA114" s="6"/>
      <c r="AB114" s="317"/>
    </row>
    <row r="115" spans="1:28" x14ac:dyDescent="0.2">
      <c r="A115" s="237" t="s">
        <v>329</v>
      </c>
      <c r="E115" s="316"/>
      <c r="F115" s="6"/>
      <c r="G115" s="6"/>
      <c r="H115" s="6"/>
      <c r="I115" s="6"/>
      <c r="J115" s="6"/>
      <c r="K115" s="6"/>
      <c r="L115" s="6"/>
      <c r="M115" s="6"/>
      <c r="N115" s="6"/>
      <c r="O115" s="6"/>
      <c r="P115" s="317"/>
      <c r="Q115" s="316"/>
      <c r="R115" s="6"/>
      <c r="S115" s="6"/>
      <c r="T115" s="6"/>
      <c r="U115" s="6"/>
      <c r="V115" s="6"/>
      <c r="W115" s="6"/>
      <c r="X115" s="6"/>
      <c r="Y115" s="6"/>
      <c r="Z115" s="6"/>
      <c r="AA115" s="6"/>
      <c r="AB115" s="317"/>
    </row>
    <row r="116" spans="1:28" x14ac:dyDescent="0.2">
      <c r="B116" s="1" t="s">
        <v>207</v>
      </c>
      <c r="C116" s="220">
        <f>'Supplemental 106A Amort Rates'!C24</f>
        <v>5.1959999999999999E-2</v>
      </c>
      <c r="D116" s="81">
        <f t="shared" ref="D116:L122" si="70">C116</f>
        <v>5.1959999999999999E-2</v>
      </c>
      <c r="E116" s="354">
        <f>D116</f>
        <v>5.1959999999999999E-2</v>
      </c>
      <c r="F116" s="347">
        <f t="shared" si="70"/>
        <v>5.1959999999999999E-2</v>
      </c>
      <c r="G116" s="347">
        <f t="shared" si="70"/>
        <v>5.1959999999999999E-2</v>
      </c>
      <c r="H116" s="347">
        <f t="shared" si="70"/>
        <v>5.1959999999999999E-2</v>
      </c>
      <c r="I116" s="347">
        <f t="shared" si="70"/>
        <v>5.1959999999999999E-2</v>
      </c>
      <c r="J116" s="347">
        <f t="shared" si="70"/>
        <v>5.1959999999999999E-2</v>
      </c>
      <c r="K116" s="297">
        <v>0</v>
      </c>
      <c r="L116" s="347">
        <f t="shared" si="70"/>
        <v>0</v>
      </c>
      <c r="M116" s="347">
        <f t="shared" ref="M116:M122" si="71">L116</f>
        <v>0</v>
      </c>
      <c r="N116" s="347">
        <f t="shared" ref="N116:N122" si="72">M116</f>
        <v>0</v>
      </c>
      <c r="O116" s="347">
        <f t="shared" ref="O116:O122" si="73">N116</f>
        <v>0</v>
      </c>
      <c r="P116" s="348">
        <f t="shared" ref="P116:P122" si="74">O116</f>
        <v>0</v>
      </c>
      <c r="Q116" s="354"/>
      <c r="R116" s="347"/>
      <c r="S116" s="347"/>
      <c r="T116" s="347"/>
      <c r="U116" s="347"/>
      <c r="V116" s="347"/>
      <c r="W116" s="347"/>
      <c r="X116" s="347"/>
      <c r="Y116" s="347"/>
      <c r="Z116" s="347"/>
      <c r="AA116" s="347"/>
      <c r="AB116" s="348"/>
    </row>
    <row r="117" spans="1:28" x14ac:dyDescent="0.2">
      <c r="B117" s="1" t="s">
        <v>208</v>
      </c>
      <c r="C117" s="223">
        <f>C116</f>
        <v>5.1959999999999999E-2</v>
      </c>
      <c r="D117" s="81">
        <f t="shared" si="70"/>
        <v>5.1959999999999999E-2</v>
      </c>
      <c r="E117" s="354">
        <f t="shared" si="70"/>
        <v>5.1959999999999999E-2</v>
      </c>
      <c r="F117" s="347">
        <f t="shared" si="70"/>
        <v>5.1959999999999999E-2</v>
      </c>
      <c r="G117" s="347">
        <f t="shared" si="70"/>
        <v>5.1959999999999999E-2</v>
      </c>
      <c r="H117" s="347">
        <f t="shared" si="70"/>
        <v>5.1959999999999999E-2</v>
      </c>
      <c r="I117" s="347">
        <f t="shared" si="70"/>
        <v>5.1959999999999999E-2</v>
      </c>
      <c r="J117" s="347">
        <f t="shared" si="70"/>
        <v>5.1959999999999999E-2</v>
      </c>
      <c r="K117" s="223">
        <f>K116</f>
        <v>0</v>
      </c>
      <c r="L117" s="347">
        <f t="shared" si="70"/>
        <v>0</v>
      </c>
      <c r="M117" s="347">
        <f t="shared" si="71"/>
        <v>0</v>
      </c>
      <c r="N117" s="347">
        <f t="shared" si="72"/>
        <v>0</v>
      </c>
      <c r="O117" s="347">
        <f t="shared" si="73"/>
        <v>0</v>
      </c>
      <c r="P117" s="348">
        <f t="shared" si="74"/>
        <v>0</v>
      </c>
      <c r="Q117" s="354"/>
      <c r="R117" s="347"/>
      <c r="S117" s="347"/>
      <c r="T117" s="347"/>
      <c r="U117" s="347"/>
      <c r="V117" s="347"/>
      <c r="W117" s="347"/>
      <c r="X117" s="347"/>
      <c r="Y117" s="347"/>
      <c r="Z117" s="347"/>
      <c r="AA117" s="347"/>
      <c r="AB117" s="348"/>
    </row>
    <row r="118" spans="1:28" x14ac:dyDescent="0.2">
      <c r="B118" s="1" t="s">
        <v>209</v>
      </c>
      <c r="C118" s="223">
        <f>C116</f>
        <v>5.1959999999999999E-2</v>
      </c>
      <c r="D118" s="81">
        <f t="shared" si="70"/>
        <v>5.1959999999999999E-2</v>
      </c>
      <c r="E118" s="354">
        <f t="shared" si="70"/>
        <v>5.1959999999999999E-2</v>
      </c>
      <c r="F118" s="347">
        <f t="shared" si="70"/>
        <v>5.1959999999999999E-2</v>
      </c>
      <c r="G118" s="347">
        <f t="shared" si="70"/>
        <v>5.1959999999999999E-2</v>
      </c>
      <c r="H118" s="347">
        <f t="shared" si="70"/>
        <v>5.1959999999999999E-2</v>
      </c>
      <c r="I118" s="347">
        <f t="shared" si="70"/>
        <v>5.1959999999999999E-2</v>
      </c>
      <c r="J118" s="347">
        <f t="shared" si="70"/>
        <v>5.1959999999999999E-2</v>
      </c>
      <c r="K118" s="223">
        <f>K116</f>
        <v>0</v>
      </c>
      <c r="L118" s="347">
        <f t="shared" si="70"/>
        <v>0</v>
      </c>
      <c r="M118" s="347">
        <f t="shared" si="71"/>
        <v>0</v>
      </c>
      <c r="N118" s="347">
        <f t="shared" si="72"/>
        <v>0</v>
      </c>
      <c r="O118" s="347">
        <f t="shared" si="73"/>
        <v>0</v>
      </c>
      <c r="P118" s="348">
        <f t="shared" si="74"/>
        <v>0</v>
      </c>
      <c r="Q118" s="354"/>
      <c r="R118" s="347"/>
      <c r="S118" s="347"/>
      <c r="T118" s="347"/>
      <c r="U118" s="347"/>
      <c r="V118" s="347"/>
      <c r="W118" s="347"/>
      <c r="X118" s="347"/>
      <c r="Y118" s="347"/>
      <c r="Z118" s="347"/>
      <c r="AA118" s="347"/>
      <c r="AB118" s="348"/>
    </row>
    <row r="119" spans="1:28" x14ac:dyDescent="0.2">
      <c r="B119" s="1" t="s">
        <v>210</v>
      </c>
      <c r="C119" s="223">
        <f>C116</f>
        <v>5.1959999999999999E-2</v>
      </c>
      <c r="D119" s="81">
        <f t="shared" si="70"/>
        <v>5.1959999999999999E-2</v>
      </c>
      <c r="E119" s="354">
        <f t="shared" si="70"/>
        <v>5.1959999999999999E-2</v>
      </c>
      <c r="F119" s="347">
        <f t="shared" si="70"/>
        <v>5.1959999999999999E-2</v>
      </c>
      <c r="G119" s="347">
        <f t="shared" si="70"/>
        <v>5.1959999999999999E-2</v>
      </c>
      <c r="H119" s="347">
        <f t="shared" si="70"/>
        <v>5.1959999999999999E-2</v>
      </c>
      <c r="I119" s="347">
        <f t="shared" si="70"/>
        <v>5.1959999999999999E-2</v>
      </c>
      <c r="J119" s="347">
        <f t="shared" si="70"/>
        <v>5.1959999999999999E-2</v>
      </c>
      <c r="K119" s="223">
        <f>K116</f>
        <v>0</v>
      </c>
      <c r="L119" s="347">
        <f t="shared" si="70"/>
        <v>0</v>
      </c>
      <c r="M119" s="347">
        <f t="shared" si="71"/>
        <v>0</v>
      </c>
      <c r="N119" s="347">
        <f t="shared" si="72"/>
        <v>0</v>
      </c>
      <c r="O119" s="347">
        <f t="shared" si="73"/>
        <v>0</v>
      </c>
      <c r="P119" s="348">
        <f t="shared" si="74"/>
        <v>0</v>
      </c>
      <c r="Q119" s="354"/>
      <c r="R119" s="347"/>
      <c r="S119" s="347"/>
      <c r="T119" s="347"/>
      <c r="U119" s="347"/>
      <c r="V119" s="347"/>
      <c r="W119" s="347"/>
      <c r="X119" s="347"/>
      <c r="Y119" s="347"/>
      <c r="Z119" s="347"/>
      <c r="AA119" s="347"/>
      <c r="AB119" s="348"/>
    </row>
    <row r="120" spans="1:28" x14ac:dyDescent="0.2">
      <c r="B120" s="1" t="s">
        <v>211</v>
      </c>
      <c r="C120" s="223">
        <f>C116</f>
        <v>5.1959999999999999E-2</v>
      </c>
      <c r="D120" s="81">
        <f t="shared" si="70"/>
        <v>5.1959999999999999E-2</v>
      </c>
      <c r="E120" s="354">
        <f t="shared" si="70"/>
        <v>5.1959999999999999E-2</v>
      </c>
      <c r="F120" s="347">
        <f t="shared" si="70"/>
        <v>5.1959999999999999E-2</v>
      </c>
      <c r="G120" s="347">
        <f t="shared" si="70"/>
        <v>5.1959999999999999E-2</v>
      </c>
      <c r="H120" s="347">
        <f t="shared" si="70"/>
        <v>5.1959999999999999E-2</v>
      </c>
      <c r="I120" s="347">
        <f t="shared" si="70"/>
        <v>5.1959999999999999E-2</v>
      </c>
      <c r="J120" s="347">
        <f t="shared" si="70"/>
        <v>5.1959999999999999E-2</v>
      </c>
      <c r="K120" s="223">
        <f>K116</f>
        <v>0</v>
      </c>
      <c r="L120" s="347">
        <f t="shared" si="70"/>
        <v>0</v>
      </c>
      <c r="M120" s="347">
        <f t="shared" si="71"/>
        <v>0</v>
      </c>
      <c r="N120" s="347">
        <f t="shared" si="72"/>
        <v>0</v>
      </c>
      <c r="O120" s="347">
        <f t="shared" si="73"/>
        <v>0</v>
      </c>
      <c r="P120" s="348">
        <f t="shared" si="74"/>
        <v>0</v>
      </c>
      <c r="Q120" s="354"/>
      <c r="R120" s="347"/>
      <c r="S120" s="347"/>
      <c r="T120" s="347"/>
      <c r="U120" s="347"/>
      <c r="V120" s="347"/>
      <c r="W120" s="347"/>
      <c r="X120" s="347"/>
      <c r="Y120" s="347"/>
      <c r="Z120" s="347"/>
      <c r="AA120" s="347"/>
      <c r="AB120" s="348"/>
    </row>
    <row r="121" spans="1:28" x14ac:dyDescent="0.2">
      <c r="B121" s="1" t="s">
        <v>212</v>
      </c>
      <c r="C121" s="223">
        <f>C116</f>
        <v>5.1959999999999999E-2</v>
      </c>
      <c r="D121" s="81">
        <f t="shared" si="70"/>
        <v>5.1959999999999999E-2</v>
      </c>
      <c r="E121" s="354">
        <f t="shared" si="70"/>
        <v>5.1959999999999999E-2</v>
      </c>
      <c r="F121" s="347">
        <f t="shared" si="70"/>
        <v>5.1959999999999999E-2</v>
      </c>
      <c r="G121" s="347">
        <f t="shared" si="70"/>
        <v>5.1959999999999999E-2</v>
      </c>
      <c r="H121" s="347">
        <f t="shared" si="70"/>
        <v>5.1959999999999999E-2</v>
      </c>
      <c r="I121" s="347">
        <f t="shared" si="70"/>
        <v>5.1959999999999999E-2</v>
      </c>
      <c r="J121" s="347">
        <f t="shared" si="70"/>
        <v>5.1959999999999999E-2</v>
      </c>
      <c r="K121" s="223">
        <f>K116</f>
        <v>0</v>
      </c>
      <c r="L121" s="347">
        <f t="shared" si="70"/>
        <v>0</v>
      </c>
      <c r="M121" s="347">
        <f t="shared" si="71"/>
        <v>0</v>
      </c>
      <c r="N121" s="347">
        <f t="shared" si="72"/>
        <v>0</v>
      </c>
      <c r="O121" s="347">
        <f t="shared" si="73"/>
        <v>0</v>
      </c>
      <c r="P121" s="348">
        <f t="shared" si="74"/>
        <v>0</v>
      </c>
      <c r="Q121" s="354"/>
      <c r="R121" s="347"/>
      <c r="S121" s="347"/>
      <c r="T121" s="347"/>
      <c r="U121" s="347"/>
      <c r="V121" s="347"/>
      <c r="W121" s="347"/>
      <c r="X121" s="347"/>
      <c r="Y121" s="347"/>
      <c r="Z121" s="347"/>
      <c r="AA121" s="347"/>
      <c r="AB121" s="348"/>
    </row>
    <row r="122" spans="1:28" x14ac:dyDescent="0.2">
      <c r="B122" s="1" t="s">
        <v>213</v>
      </c>
      <c r="C122" s="224">
        <f>C116</f>
        <v>5.1959999999999999E-2</v>
      </c>
      <c r="D122" s="81">
        <f t="shared" si="70"/>
        <v>5.1959999999999999E-2</v>
      </c>
      <c r="E122" s="354">
        <f t="shared" si="70"/>
        <v>5.1959999999999999E-2</v>
      </c>
      <c r="F122" s="347">
        <f t="shared" si="70"/>
        <v>5.1959999999999999E-2</v>
      </c>
      <c r="G122" s="347">
        <f t="shared" si="70"/>
        <v>5.1959999999999999E-2</v>
      </c>
      <c r="H122" s="347">
        <f t="shared" si="70"/>
        <v>5.1959999999999999E-2</v>
      </c>
      <c r="I122" s="347">
        <f t="shared" si="70"/>
        <v>5.1959999999999999E-2</v>
      </c>
      <c r="J122" s="347">
        <f t="shared" si="70"/>
        <v>5.1959999999999999E-2</v>
      </c>
      <c r="K122" s="224">
        <f>K116</f>
        <v>0</v>
      </c>
      <c r="L122" s="347">
        <f t="shared" si="70"/>
        <v>0</v>
      </c>
      <c r="M122" s="347">
        <f t="shared" si="71"/>
        <v>0</v>
      </c>
      <c r="N122" s="347">
        <f t="shared" si="72"/>
        <v>0</v>
      </c>
      <c r="O122" s="347">
        <f t="shared" si="73"/>
        <v>0</v>
      </c>
      <c r="P122" s="348">
        <f t="shared" si="74"/>
        <v>0</v>
      </c>
      <c r="Q122" s="354"/>
      <c r="R122" s="347"/>
      <c r="S122" s="347"/>
      <c r="T122" s="347"/>
      <c r="U122" s="347"/>
      <c r="V122" s="347"/>
      <c r="W122" s="347"/>
      <c r="X122" s="347"/>
      <c r="Y122" s="347"/>
      <c r="Z122" s="347"/>
      <c r="AA122" s="347"/>
      <c r="AB122" s="348"/>
    </row>
    <row r="123" spans="1:28" x14ac:dyDescent="0.2">
      <c r="E123" s="316"/>
      <c r="F123" s="6"/>
      <c r="G123" s="6"/>
      <c r="H123" s="6"/>
      <c r="I123" s="6"/>
      <c r="J123" s="6"/>
      <c r="K123" s="6"/>
      <c r="L123" s="6"/>
      <c r="M123" s="6"/>
      <c r="N123" s="6"/>
      <c r="O123" s="6"/>
      <c r="P123" s="317"/>
      <c r="Q123" s="316"/>
      <c r="R123" s="6"/>
      <c r="S123" s="6"/>
      <c r="T123" s="6"/>
      <c r="U123" s="6"/>
      <c r="V123" s="6"/>
      <c r="W123" s="6"/>
      <c r="X123" s="6"/>
      <c r="Y123" s="6"/>
      <c r="Z123" s="6"/>
      <c r="AA123" s="6"/>
      <c r="AB123" s="317"/>
    </row>
    <row r="124" spans="1:28" x14ac:dyDescent="0.2">
      <c r="A124" s="237" t="s">
        <v>238</v>
      </c>
      <c r="E124" s="316"/>
      <c r="F124" s="6"/>
      <c r="G124" s="6"/>
      <c r="H124" s="6"/>
      <c r="I124" s="6"/>
      <c r="J124" s="6"/>
      <c r="K124" s="6"/>
      <c r="L124" s="6"/>
      <c r="M124" s="6"/>
      <c r="N124" s="6"/>
      <c r="O124" s="6"/>
      <c r="P124" s="317"/>
      <c r="Q124" s="316"/>
      <c r="R124" s="6"/>
      <c r="S124" s="6"/>
      <c r="T124" s="6"/>
      <c r="U124" s="6"/>
      <c r="V124" s="6"/>
      <c r="W124" s="6"/>
      <c r="X124" s="6"/>
      <c r="Y124" s="6"/>
      <c r="Z124" s="6"/>
      <c r="AA124" s="6"/>
      <c r="AB124" s="317"/>
    </row>
    <row r="125" spans="1:28" x14ac:dyDescent="0.2">
      <c r="B125" s="1" t="s">
        <v>207</v>
      </c>
      <c r="C125" s="79">
        <f t="shared" ref="C125:P125" si="75">+C5*C116</f>
        <v>934055.14691999997</v>
      </c>
      <c r="D125" s="79">
        <f t="shared" si="75"/>
        <v>2235237.2071199999</v>
      </c>
      <c r="E125" s="338">
        <f t="shared" si="75"/>
        <v>4022115.0555599998</v>
      </c>
      <c r="F125" s="61">
        <f t="shared" si="75"/>
        <v>5233647.0464399997</v>
      </c>
      <c r="G125" s="61">
        <f t="shared" si="75"/>
        <v>4850501.02104</v>
      </c>
      <c r="H125" s="61">
        <f t="shared" si="75"/>
        <v>4264284.3520799996</v>
      </c>
      <c r="I125" s="61">
        <f t="shared" si="75"/>
        <v>3680116.1541599999</v>
      </c>
      <c r="J125" s="61">
        <f t="shared" si="75"/>
        <v>2646676.8554400001</v>
      </c>
      <c r="K125" s="61">
        <f t="shared" si="75"/>
        <v>0</v>
      </c>
      <c r="L125" s="61">
        <f t="shared" si="75"/>
        <v>0</v>
      </c>
      <c r="M125" s="61">
        <f t="shared" si="75"/>
        <v>0</v>
      </c>
      <c r="N125" s="61">
        <f t="shared" si="75"/>
        <v>0</v>
      </c>
      <c r="O125" s="61">
        <f t="shared" si="75"/>
        <v>0</v>
      </c>
      <c r="P125" s="339">
        <f t="shared" si="75"/>
        <v>0</v>
      </c>
      <c r="Q125" s="338"/>
      <c r="R125" s="61"/>
      <c r="S125" s="61"/>
      <c r="T125" s="61"/>
      <c r="U125" s="61"/>
      <c r="V125" s="61"/>
      <c r="W125" s="61"/>
      <c r="X125" s="61"/>
      <c r="Y125" s="61"/>
      <c r="Z125" s="61"/>
      <c r="AA125" s="61"/>
      <c r="AB125" s="339"/>
    </row>
    <row r="126" spans="1:28" x14ac:dyDescent="0.2">
      <c r="B126" s="1" t="s">
        <v>208</v>
      </c>
      <c r="C126" s="79">
        <f t="shared" ref="C126:P126" si="76">C6*C117</f>
        <v>50.349240000000002</v>
      </c>
      <c r="D126" s="79">
        <f t="shared" si="76"/>
        <v>52.27176</v>
      </c>
      <c r="E126" s="338">
        <f t="shared" si="76"/>
        <v>44.114040000000003</v>
      </c>
      <c r="F126" s="61">
        <f t="shared" si="76"/>
        <v>46.452239999999996</v>
      </c>
      <c r="G126" s="61">
        <f t="shared" si="76"/>
        <v>41.308199999999999</v>
      </c>
      <c r="H126" s="61">
        <f t="shared" si="76"/>
        <v>30.656399999999998</v>
      </c>
      <c r="I126" s="61">
        <f t="shared" si="76"/>
        <v>35.904359999999997</v>
      </c>
      <c r="J126" s="61">
        <f t="shared" si="76"/>
        <v>32.942639999999997</v>
      </c>
      <c r="K126" s="61">
        <f t="shared" si="76"/>
        <v>0</v>
      </c>
      <c r="L126" s="61">
        <f t="shared" si="76"/>
        <v>0</v>
      </c>
      <c r="M126" s="61">
        <f t="shared" si="76"/>
        <v>0</v>
      </c>
      <c r="N126" s="61">
        <f t="shared" si="76"/>
        <v>0</v>
      </c>
      <c r="O126" s="61">
        <f t="shared" si="76"/>
        <v>0</v>
      </c>
      <c r="P126" s="339">
        <f t="shared" si="76"/>
        <v>0</v>
      </c>
      <c r="Q126" s="338"/>
      <c r="R126" s="61"/>
      <c r="S126" s="61"/>
      <c r="T126" s="61"/>
      <c r="U126" s="61"/>
      <c r="V126" s="61"/>
      <c r="W126" s="61"/>
      <c r="X126" s="61"/>
      <c r="Y126" s="61"/>
      <c r="Z126" s="61"/>
      <c r="AA126" s="61"/>
      <c r="AB126" s="339"/>
    </row>
    <row r="127" spans="1:28" x14ac:dyDescent="0.2">
      <c r="B127" s="1" t="s">
        <v>209</v>
      </c>
      <c r="C127" s="79">
        <f t="shared" ref="C127:P127" si="77">+C7*C118</f>
        <v>549802.68527999998</v>
      </c>
      <c r="D127" s="79">
        <f t="shared" si="77"/>
        <v>908166.85632000002</v>
      </c>
      <c r="E127" s="338">
        <f t="shared" si="77"/>
        <v>1422402.8696399999</v>
      </c>
      <c r="F127" s="61">
        <f t="shared" si="77"/>
        <v>1823078.01672</v>
      </c>
      <c r="G127" s="61">
        <f t="shared" si="77"/>
        <v>1730533.3597200001</v>
      </c>
      <c r="H127" s="61">
        <f t="shared" si="77"/>
        <v>1535322.49752</v>
      </c>
      <c r="I127" s="61">
        <f t="shared" si="77"/>
        <v>1364243.21028</v>
      </c>
      <c r="J127" s="61">
        <f t="shared" si="77"/>
        <v>1025473.7267999999</v>
      </c>
      <c r="K127" s="61">
        <f t="shared" si="77"/>
        <v>0</v>
      </c>
      <c r="L127" s="61">
        <f t="shared" si="77"/>
        <v>0</v>
      </c>
      <c r="M127" s="61">
        <f t="shared" si="77"/>
        <v>0</v>
      </c>
      <c r="N127" s="61">
        <f t="shared" si="77"/>
        <v>0</v>
      </c>
      <c r="O127" s="61">
        <f t="shared" si="77"/>
        <v>0</v>
      </c>
      <c r="P127" s="339">
        <f t="shared" si="77"/>
        <v>0</v>
      </c>
      <c r="Q127" s="338"/>
      <c r="R127" s="61"/>
      <c r="S127" s="61"/>
      <c r="T127" s="61"/>
      <c r="U127" s="61"/>
      <c r="V127" s="61"/>
      <c r="W127" s="61"/>
      <c r="X127" s="61"/>
      <c r="Y127" s="61"/>
      <c r="Z127" s="61"/>
      <c r="AA127" s="61"/>
      <c r="AB127" s="339"/>
    </row>
    <row r="128" spans="1:28" x14ac:dyDescent="0.2">
      <c r="B128" s="1" t="s">
        <v>210</v>
      </c>
      <c r="C128" s="79">
        <f t="shared" ref="C128:P128" si="78">+C8*C119</f>
        <v>199115.50031999999</v>
      </c>
      <c r="D128" s="79">
        <f t="shared" si="78"/>
        <v>299450.05248000001</v>
      </c>
      <c r="E128" s="338">
        <f t="shared" si="78"/>
        <v>387124.60259999998</v>
      </c>
      <c r="F128" s="61">
        <f t="shared" si="78"/>
        <v>434530.20467999997</v>
      </c>
      <c r="G128" s="61">
        <f t="shared" si="78"/>
        <v>405529.45811999997</v>
      </c>
      <c r="H128" s="61">
        <f t="shared" si="78"/>
        <v>374817.82464000001</v>
      </c>
      <c r="I128" s="61">
        <f t="shared" si="78"/>
        <v>350372.77500000002</v>
      </c>
      <c r="J128" s="61">
        <f t="shared" si="78"/>
        <v>295459.26468000002</v>
      </c>
      <c r="K128" s="61">
        <f t="shared" si="78"/>
        <v>0</v>
      </c>
      <c r="L128" s="61">
        <f t="shared" si="78"/>
        <v>0</v>
      </c>
      <c r="M128" s="61">
        <f t="shared" si="78"/>
        <v>0</v>
      </c>
      <c r="N128" s="61">
        <f t="shared" si="78"/>
        <v>0</v>
      </c>
      <c r="O128" s="61">
        <f t="shared" si="78"/>
        <v>0</v>
      </c>
      <c r="P128" s="339">
        <f t="shared" si="78"/>
        <v>0</v>
      </c>
      <c r="Q128" s="338"/>
      <c r="R128" s="61"/>
      <c r="S128" s="61"/>
      <c r="T128" s="61"/>
      <c r="U128" s="61"/>
      <c r="V128" s="61"/>
      <c r="W128" s="61"/>
      <c r="X128" s="61"/>
      <c r="Y128" s="61"/>
      <c r="Z128" s="61"/>
      <c r="AA128" s="61"/>
      <c r="AB128" s="339"/>
    </row>
    <row r="129" spans="1:28" x14ac:dyDescent="0.2">
      <c r="B129" s="1" t="s">
        <v>211</v>
      </c>
      <c r="C129" s="79">
        <f t="shared" ref="C129:P129" si="79">+C9*C120</f>
        <v>46791.175080000001</v>
      </c>
      <c r="D129" s="79">
        <f t="shared" si="79"/>
        <v>59644.676160000003</v>
      </c>
      <c r="E129" s="338">
        <f t="shared" si="79"/>
        <v>75864.405839999992</v>
      </c>
      <c r="F129" s="61">
        <f t="shared" si="79"/>
        <v>88349.718359999999</v>
      </c>
      <c r="G129" s="61">
        <f t="shared" si="79"/>
        <v>95349.665639999992</v>
      </c>
      <c r="H129" s="61">
        <f t="shared" si="79"/>
        <v>89624.193239999993</v>
      </c>
      <c r="I129" s="61">
        <f t="shared" si="79"/>
        <v>82623.362639999992</v>
      </c>
      <c r="J129" s="61">
        <f t="shared" si="79"/>
        <v>72076.885559999995</v>
      </c>
      <c r="K129" s="61">
        <f t="shared" si="79"/>
        <v>0</v>
      </c>
      <c r="L129" s="61">
        <f t="shared" si="79"/>
        <v>0</v>
      </c>
      <c r="M129" s="61">
        <f t="shared" si="79"/>
        <v>0</v>
      </c>
      <c r="N129" s="61">
        <f t="shared" si="79"/>
        <v>0</v>
      </c>
      <c r="O129" s="61">
        <f t="shared" si="79"/>
        <v>0</v>
      </c>
      <c r="P129" s="339">
        <f t="shared" si="79"/>
        <v>0</v>
      </c>
      <c r="Q129" s="338"/>
      <c r="R129" s="61"/>
      <c r="S129" s="61"/>
      <c r="T129" s="61"/>
      <c r="U129" s="61"/>
      <c r="V129" s="61"/>
      <c r="W129" s="61"/>
      <c r="X129" s="61"/>
      <c r="Y129" s="61"/>
      <c r="Z129" s="61"/>
      <c r="AA129" s="61"/>
      <c r="AB129" s="339"/>
    </row>
    <row r="130" spans="1:28" x14ac:dyDescent="0.2">
      <c r="B130" s="1" t="s">
        <v>212</v>
      </c>
      <c r="C130" s="79">
        <f t="shared" ref="C130:P130" si="80">+C10*C121</f>
        <v>12353.12628</v>
      </c>
      <c r="D130" s="79">
        <f t="shared" si="80"/>
        <v>29596.519919999999</v>
      </c>
      <c r="E130" s="338">
        <f t="shared" si="80"/>
        <v>40720.636319999998</v>
      </c>
      <c r="F130" s="61">
        <f t="shared" si="80"/>
        <v>56205.391799999998</v>
      </c>
      <c r="G130" s="61">
        <f t="shared" si="80"/>
        <v>53114.239439999998</v>
      </c>
      <c r="H130" s="61">
        <f t="shared" si="80"/>
        <v>52402.75116</v>
      </c>
      <c r="I130" s="61">
        <f t="shared" si="80"/>
        <v>48836.00892</v>
      </c>
      <c r="J130" s="61">
        <f t="shared" si="80"/>
        <v>43651.388160000002</v>
      </c>
      <c r="K130" s="61">
        <f t="shared" si="80"/>
        <v>0</v>
      </c>
      <c r="L130" s="61">
        <f t="shared" si="80"/>
        <v>0</v>
      </c>
      <c r="M130" s="61">
        <f t="shared" si="80"/>
        <v>0</v>
      </c>
      <c r="N130" s="61">
        <f t="shared" si="80"/>
        <v>0</v>
      </c>
      <c r="O130" s="61">
        <f t="shared" si="80"/>
        <v>0</v>
      </c>
      <c r="P130" s="339">
        <f t="shared" si="80"/>
        <v>0</v>
      </c>
      <c r="Q130" s="338"/>
      <c r="R130" s="61"/>
      <c r="S130" s="61"/>
      <c r="T130" s="61"/>
      <c r="U130" s="61"/>
      <c r="V130" s="61"/>
      <c r="W130" s="61"/>
      <c r="X130" s="61"/>
      <c r="Y130" s="61"/>
      <c r="Z130" s="61"/>
      <c r="AA130" s="61"/>
      <c r="AB130" s="339"/>
    </row>
    <row r="131" spans="1:28" x14ac:dyDescent="0.2">
      <c r="B131" s="1" t="s">
        <v>213</v>
      </c>
      <c r="C131" s="79">
        <f t="shared" ref="C131:P131" si="81">+C11*C122</f>
        <v>72699.418319999997</v>
      </c>
      <c r="D131" s="79">
        <f t="shared" si="81"/>
        <v>121245.33456</v>
      </c>
      <c r="E131" s="338">
        <f t="shared" si="81"/>
        <v>122490.7638</v>
      </c>
      <c r="F131" s="61">
        <f t="shared" si="81"/>
        <v>146687.39267999999</v>
      </c>
      <c r="G131" s="61">
        <f t="shared" si="81"/>
        <v>134751.60912000001</v>
      </c>
      <c r="H131" s="61">
        <f t="shared" si="81"/>
        <v>120130.42883999999</v>
      </c>
      <c r="I131" s="61">
        <f t="shared" si="81"/>
        <v>114696.40007999999</v>
      </c>
      <c r="J131" s="61">
        <f t="shared" si="81"/>
        <v>85694.406480000005</v>
      </c>
      <c r="K131" s="61">
        <f t="shared" si="81"/>
        <v>0</v>
      </c>
      <c r="L131" s="61">
        <f t="shared" si="81"/>
        <v>0</v>
      </c>
      <c r="M131" s="61">
        <f t="shared" si="81"/>
        <v>0</v>
      </c>
      <c r="N131" s="61">
        <f t="shared" si="81"/>
        <v>0</v>
      </c>
      <c r="O131" s="61">
        <f t="shared" si="81"/>
        <v>0</v>
      </c>
      <c r="P131" s="339">
        <f t="shared" si="81"/>
        <v>0</v>
      </c>
      <c r="Q131" s="338"/>
      <c r="R131" s="61"/>
      <c r="S131" s="61"/>
      <c r="T131" s="61"/>
      <c r="U131" s="61"/>
      <c r="V131" s="61"/>
      <c r="W131" s="61"/>
      <c r="X131" s="61"/>
      <c r="Y131" s="61"/>
      <c r="Z131" s="61"/>
      <c r="AA131" s="61"/>
      <c r="AB131" s="339"/>
    </row>
    <row r="132" spans="1:28" x14ac:dyDescent="0.2">
      <c r="A132" s="215"/>
      <c r="B132" s="215" t="s">
        <v>239</v>
      </c>
      <c r="C132" s="216">
        <f t="shared" ref="C132:P132" si="82">SUM(C125:C131)</f>
        <v>1814867.4014399999</v>
      </c>
      <c r="D132" s="216">
        <f t="shared" si="82"/>
        <v>3653392.9183199992</v>
      </c>
      <c r="E132" s="340">
        <f t="shared" si="82"/>
        <v>6070762.4477999993</v>
      </c>
      <c r="F132" s="216">
        <f t="shared" si="82"/>
        <v>7782544.2229199996</v>
      </c>
      <c r="G132" s="216">
        <f t="shared" si="82"/>
        <v>7269820.6612799997</v>
      </c>
      <c r="H132" s="216">
        <f t="shared" si="82"/>
        <v>6436612.7038799999</v>
      </c>
      <c r="I132" s="216">
        <f t="shared" si="82"/>
        <v>5640923.81544</v>
      </c>
      <c r="J132" s="216">
        <f t="shared" si="82"/>
        <v>4169065.4697599998</v>
      </c>
      <c r="K132" s="216">
        <f t="shared" si="82"/>
        <v>0</v>
      </c>
      <c r="L132" s="216">
        <f t="shared" si="82"/>
        <v>0</v>
      </c>
      <c r="M132" s="216">
        <f t="shared" si="82"/>
        <v>0</v>
      </c>
      <c r="N132" s="216">
        <f t="shared" si="82"/>
        <v>0</v>
      </c>
      <c r="O132" s="216">
        <f t="shared" si="82"/>
        <v>0</v>
      </c>
      <c r="P132" s="341">
        <f t="shared" si="82"/>
        <v>0</v>
      </c>
      <c r="Q132" s="340"/>
      <c r="R132" s="216"/>
      <c r="S132" s="216"/>
      <c r="T132" s="216"/>
      <c r="U132" s="216"/>
      <c r="V132" s="216"/>
      <c r="W132" s="216"/>
      <c r="X132" s="216"/>
      <c r="Y132" s="216"/>
      <c r="Z132" s="216"/>
      <c r="AA132" s="216"/>
      <c r="AB132" s="341"/>
    </row>
    <row r="133" spans="1:28" x14ac:dyDescent="0.2">
      <c r="E133" s="316"/>
      <c r="F133" s="6"/>
      <c r="G133" s="6"/>
      <c r="H133" s="6"/>
      <c r="I133" s="6"/>
      <c r="J133" s="6"/>
      <c r="K133" s="6"/>
      <c r="L133" s="6"/>
      <c r="M133" s="6"/>
      <c r="N133" s="6"/>
      <c r="O133" s="6"/>
      <c r="P133" s="317"/>
      <c r="Q133" s="316"/>
      <c r="R133" s="6"/>
      <c r="S133" s="6"/>
      <c r="T133" s="6"/>
      <c r="U133" s="6"/>
      <c r="V133" s="6"/>
      <c r="W133" s="6"/>
      <c r="X133" s="6"/>
      <c r="Y133" s="6"/>
      <c r="Z133" s="6"/>
      <c r="AA133" s="6"/>
      <c r="AB133" s="317"/>
    </row>
    <row r="134" spans="1:28" x14ac:dyDescent="0.2">
      <c r="A134" s="237" t="s">
        <v>328</v>
      </c>
      <c r="E134" s="316"/>
      <c r="F134" s="6"/>
      <c r="G134" s="6"/>
      <c r="H134" s="6"/>
      <c r="I134" s="6"/>
      <c r="J134" s="6"/>
      <c r="K134" s="6"/>
      <c r="L134" s="6"/>
      <c r="M134" s="6"/>
      <c r="N134" s="6"/>
      <c r="O134" s="6"/>
      <c r="P134" s="317"/>
      <c r="Q134" s="316"/>
      <c r="R134" s="6"/>
      <c r="S134" s="6"/>
      <c r="T134" s="6"/>
      <c r="U134" s="6"/>
      <c r="V134" s="6"/>
      <c r="W134" s="6"/>
      <c r="X134" s="6"/>
      <c r="Y134" s="6"/>
      <c r="Z134" s="6"/>
      <c r="AA134" s="6"/>
      <c r="AB134" s="317"/>
    </row>
    <row r="135" spans="1:28" x14ac:dyDescent="0.2">
      <c r="B135" s="1" t="s">
        <v>207</v>
      </c>
      <c r="C135" s="297">
        <v>0</v>
      </c>
      <c r="D135" s="81">
        <f t="shared" ref="D135:D141" si="83">C135</f>
        <v>0</v>
      </c>
      <c r="E135" s="346">
        <f>'Supplemental 106B Amort Rates'!C22</f>
        <v>5.9150000000000001E-2</v>
      </c>
      <c r="F135" s="347">
        <f t="shared" ref="F135:F141" si="84">E135</f>
        <v>5.9150000000000001E-2</v>
      </c>
      <c r="G135" s="347">
        <f t="shared" ref="G135:G141" si="85">F135</f>
        <v>5.9150000000000001E-2</v>
      </c>
      <c r="H135" s="347">
        <f t="shared" ref="H135:H141" si="86">G135</f>
        <v>5.9150000000000001E-2</v>
      </c>
      <c r="I135" s="347">
        <f t="shared" ref="I135:I141" si="87">H135</f>
        <v>5.9150000000000001E-2</v>
      </c>
      <c r="J135" s="347">
        <f t="shared" ref="J135:J141" si="88">I135</f>
        <v>5.9150000000000001E-2</v>
      </c>
      <c r="K135" s="347">
        <f t="shared" ref="K135:K141" si="89">J135</f>
        <v>5.9150000000000001E-2</v>
      </c>
      <c r="L135" s="347">
        <f t="shared" ref="L135:L141" si="90">K135</f>
        <v>5.9150000000000001E-2</v>
      </c>
      <c r="M135" s="347">
        <f t="shared" ref="M135:M141" si="91">L135</f>
        <v>5.9150000000000001E-2</v>
      </c>
      <c r="N135" s="347">
        <f t="shared" ref="N135:N141" si="92">M135</f>
        <v>5.9150000000000001E-2</v>
      </c>
      <c r="O135" s="347">
        <f t="shared" ref="O135:O141" si="93">N135</f>
        <v>5.9150000000000001E-2</v>
      </c>
      <c r="P135" s="348">
        <f t="shared" ref="P135:P141" si="94">O135</f>
        <v>5.9150000000000001E-2</v>
      </c>
      <c r="Q135" s="354">
        <f t="shared" ref="Q135:Q141" si="95">P135</f>
        <v>5.9150000000000001E-2</v>
      </c>
      <c r="R135" s="347">
        <f t="shared" ref="R135:R141" si="96">Q135</f>
        <v>5.9150000000000001E-2</v>
      </c>
      <c r="S135" s="347">
        <f t="shared" ref="S135:S141" si="97">R135</f>
        <v>5.9150000000000001E-2</v>
      </c>
      <c r="T135" s="347">
        <f t="shared" ref="T135:T141" si="98">S135</f>
        <v>5.9150000000000001E-2</v>
      </c>
      <c r="U135" s="347">
        <f t="shared" ref="U135:U141" si="99">T135</f>
        <v>5.9150000000000001E-2</v>
      </c>
      <c r="V135" s="347">
        <f t="shared" ref="V135:V141" si="100">U135</f>
        <v>5.9150000000000001E-2</v>
      </c>
      <c r="W135" s="347">
        <f t="shared" ref="W135:W141" si="101">V135</f>
        <v>5.9150000000000001E-2</v>
      </c>
      <c r="X135" s="347">
        <f t="shared" ref="X135:X141" si="102">W135</f>
        <v>5.9150000000000001E-2</v>
      </c>
      <c r="Y135" s="347">
        <f t="shared" ref="Y135:Y141" si="103">X135</f>
        <v>5.9150000000000001E-2</v>
      </c>
      <c r="Z135" s="347">
        <f t="shared" ref="Z135:Z141" si="104">Y135</f>
        <v>5.9150000000000001E-2</v>
      </c>
      <c r="AA135" s="347">
        <f t="shared" ref="AA135:AA141" si="105">Z135</f>
        <v>5.9150000000000001E-2</v>
      </c>
      <c r="AB135" s="348">
        <f t="shared" ref="AB135:AB141" si="106">AA135</f>
        <v>5.9150000000000001E-2</v>
      </c>
    </row>
    <row r="136" spans="1:28" x14ac:dyDescent="0.2">
      <c r="B136" s="1" t="s">
        <v>208</v>
      </c>
      <c r="C136" s="223">
        <f>C135</f>
        <v>0</v>
      </c>
      <c r="D136" s="81">
        <f t="shared" si="83"/>
        <v>0</v>
      </c>
      <c r="E136" s="352">
        <f>E135</f>
        <v>5.9150000000000001E-2</v>
      </c>
      <c r="F136" s="347">
        <f t="shared" si="84"/>
        <v>5.9150000000000001E-2</v>
      </c>
      <c r="G136" s="347">
        <f t="shared" si="85"/>
        <v>5.9150000000000001E-2</v>
      </c>
      <c r="H136" s="347">
        <f t="shared" si="86"/>
        <v>5.9150000000000001E-2</v>
      </c>
      <c r="I136" s="347">
        <f t="shared" si="87"/>
        <v>5.9150000000000001E-2</v>
      </c>
      <c r="J136" s="347">
        <f t="shared" si="88"/>
        <v>5.9150000000000001E-2</v>
      </c>
      <c r="K136" s="347">
        <f t="shared" si="89"/>
        <v>5.9150000000000001E-2</v>
      </c>
      <c r="L136" s="347">
        <f t="shared" si="90"/>
        <v>5.9150000000000001E-2</v>
      </c>
      <c r="M136" s="347">
        <f t="shared" si="91"/>
        <v>5.9150000000000001E-2</v>
      </c>
      <c r="N136" s="347">
        <f t="shared" si="92"/>
        <v>5.9150000000000001E-2</v>
      </c>
      <c r="O136" s="347">
        <f t="shared" si="93"/>
        <v>5.9150000000000001E-2</v>
      </c>
      <c r="P136" s="348">
        <f t="shared" si="94"/>
        <v>5.9150000000000001E-2</v>
      </c>
      <c r="Q136" s="354">
        <f t="shared" si="95"/>
        <v>5.9150000000000001E-2</v>
      </c>
      <c r="R136" s="347">
        <f t="shared" si="96"/>
        <v>5.9150000000000001E-2</v>
      </c>
      <c r="S136" s="347">
        <f t="shared" si="97"/>
        <v>5.9150000000000001E-2</v>
      </c>
      <c r="T136" s="347">
        <f t="shared" si="98"/>
        <v>5.9150000000000001E-2</v>
      </c>
      <c r="U136" s="347">
        <f t="shared" si="99"/>
        <v>5.9150000000000001E-2</v>
      </c>
      <c r="V136" s="347">
        <f t="shared" si="100"/>
        <v>5.9150000000000001E-2</v>
      </c>
      <c r="W136" s="347">
        <f t="shared" si="101"/>
        <v>5.9150000000000001E-2</v>
      </c>
      <c r="X136" s="347">
        <f t="shared" si="102"/>
        <v>5.9150000000000001E-2</v>
      </c>
      <c r="Y136" s="347">
        <f t="shared" si="103"/>
        <v>5.9150000000000001E-2</v>
      </c>
      <c r="Z136" s="347">
        <f t="shared" si="104"/>
        <v>5.9150000000000001E-2</v>
      </c>
      <c r="AA136" s="347">
        <f t="shared" si="105"/>
        <v>5.9150000000000001E-2</v>
      </c>
      <c r="AB136" s="348">
        <f t="shared" si="106"/>
        <v>5.9150000000000001E-2</v>
      </c>
    </row>
    <row r="137" spans="1:28" x14ac:dyDescent="0.2">
      <c r="B137" s="1" t="s">
        <v>209</v>
      </c>
      <c r="C137" s="223">
        <f>C135</f>
        <v>0</v>
      </c>
      <c r="D137" s="81">
        <f t="shared" si="83"/>
        <v>0</v>
      </c>
      <c r="E137" s="352">
        <f>E135</f>
        <v>5.9150000000000001E-2</v>
      </c>
      <c r="F137" s="347">
        <f t="shared" si="84"/>
        <v>5.9150000000000001E-2</v>
      </c>
      <c r="G137" s="347">
        <f t="shared" si="85"/>
        <v>5.9150000000000001E-2</v>
      </c>
      <c r="H137" s="347">
        <f t="shared" si="86"/>
        <v>5.9150000000000001E-2</v>
      </c>
      <c r="I137" s="347">
        <f t="shared" si="87"/>
        <v>5.9150000000000001E-2</v>
      </c>
      <c r="J137" s="347">
        <f t="shared" si="88"/>
        <v>5.9150000000000001E-2</v>
      </c>
      <c r="K137" s="347">
        <f t="shared" si="89"/>
        <v>5.9150000000000001E-2</v>
      </c>
      <c r="L137" s="347">
        <f t="shared" si="90"/>
        <v>5.9150000000000001E-2</v>
      </c>
      <c r="M137" s="347">
        <f t="shared" si="91"/>
        <v>5.9150000000000001E-2</v>
      </c>
      <c r="N137" s="347">
        <f t="shared" si="92"/>
        <v>5.9150000000000001E-2</v>
      </c>
      <c r="O137" s="347">
        <f t="shared" si="93"/>
        <v>5.9150000000000001E-2</v>
      </c>
      <c r="P137" s="348">
        <f t="shared" si="94"/>
        <v>5.9150000000000001E-2</v>
      </c>
      <c r="Q137" s="354">
        <f t="shared" si="95"/>
        <v>5.9150000000000001E-2</v>
      </c>
      <c r="R137" s="347">
        <f t="shared" si="96"/>
        <v>5.9150000000000001E-2</v>
      </c>
      <c r="S137" s="347">
        <f t="shared" si="97"/>
        <v>5.9150000000000001E-2</v>
      </c>
      <c r="T137" s="347">
        <f t="shared" si="98"/>
        <v>5.9150000000000001E-2</v>
      </c>
      <c r="U137" s="347">
        <f t="shared" si="99"/>
        <v>5.9150000000000001E-2</v>
      </c>
      <c r="V137" s="347">
        <f t="shared" si="100"/>
        <v>5.9150000000000001E-2</v>
      </c>
      <c r="W137" s="347">
        <f t="shared" si="101"/>
        <v>5.9150000000000001E-2</v>
      </c>
      <c r="X137" s="347">
        <f t="shared" si="102"/>
        <v>5.9150000000000001E-2</v>
      </c>
      <c r="Y137" s="347">
        <f t="shared" si="103"/>
        <v>5.9150000000000001E-2</v>
      </c>
      <c r="Z137" s="347">
        <f t="shared" si="104"/>
        <v>5.9150000000000001E-2</v>
      </c>
      <c r="AA137" s="347">
        <f t="shared" si="105"/>
        <v>5.9150000000000001E-2</v>
      </c>
      <c r="AB137" s="348">
        <f t="shared" si="106"/>
        <v>5.9150000000000001E-2</v>
      </c>
    </row>
    <row r="138" spans="1:28" x14ac:dyDescent="0.2">
      <c r="B138" s="1" t="s">
        <v>210</v>
      </c>
      <c r="C138" s="223">
        <f>C135</f>
        <v>0</v>
      </c>
      <c r="D138" s="81">
        <f t="shared" si="83"/>
        <v>0</v>
      </c>
      <c r="E138" s="352">
        <f>E135</f>
        <v>5.9150000000000001E-2</v>
      </c>
      <c r="F138" s="347">
        <f t="shared" si="84"/>
        <v>5.9150000000000001E-2</v>
      </c>
      <c r="G138" s="347">
        <f t="shared" si="85"/>
        <v>5.9150000000000001E-2</v>
      </c>
      <c r="H138" s="347">
        <f t="shared" si="86"/>
        <v>5.9150000000000001E-2</v>
      </c>
      <c r="I138" s="347">
        <f t="shared" si="87"/>
        <v>5.9150000000000001E-2</v>
      </c>
      <c r="J138" s="347">
        <f t="shared" si="88"/>
        <v>5.9150000000000001E-2</v>
      </c>
      <c r="K138" s="347">
        <f t="shared" si="89"/>
        <v>5.9150000000000001E-2</v>
      </c>
      <c r="L138" s="347">
        <f t="shared" si="90"/>
        <v>5.9150000000000001E-2</v>
      </c>
      <c r="M138" s="347">
        <f t="shared" si="91"/>
        <v>5.9150000000000001E-2</v>
      </c>
      <c r="N138" s="347">
        <f t="shared" si="92"/>
        <v>5.9150000000000001E-2</v>
      </c>
      <c r="O138" s="347">
        <f t="shared" si="93"/>
        <v>5.9150000000000001E-2</v>
      </c>
      <c r="P138" s="348">
        <f t="shared" si="94"/>
        <v>5.9150000000000001E-2</v>
      </c>
      <c r="Q138" s="354">
        <f t="shared" si="95"/>
        <v>5.9150000000000001E-2</v>
      </c>
      <c r="R138" s="347">
        <f t="shared" si="96"/>
        <v>5.9150000000000001E-2</v>
      </c>
      <c r="S138" s="347">
        <f t="shared" si="97"/>
        <v>5.9150000000000001E-2</v>
      </c>
      <c r="T138" s="347">
        <f t="shared" si="98"/>
        <v>5.9150000000000001E-2</v>
      </c>
      <c r="U138" s="347">
        <f t="shared" si="99"/>
        <v>5.9150000000000001E-2</v>
      </c>
      <c r="V138" s="347">
        <f t="shared" si="100"/>
        <v>5.9150000000000001E-2</v>
      </c>
      <c r="W138" s="347">
        <f t="shared" si="101"/>
        <v>5.9150000000000001E-2</v>
      </c>
      <c r="X138" s="347">
        <f t="shared" si="102"/>
        <v>5.9150000000000001E-2</v>
      </c>
      <c r="Y138" s="347">
        <f t="shared" si="103"/>
        <v>5.9150000000000001E-2</v>
      </c>
      <c r="Z138" s="347">
        <f t="shared" si="104"/>
        <v>5.9150000000000001E-2</v>
      </c>
      <c r="AA138" s="347">
        <f t="shared" si="105"/>
        <v>5.9150000000000001E-2</v>
      </c>
      <c r="AB138" s="348">
        <f t="shared" si="106"/>
        <v>5.9150000000000001E-2</v>
      </c>
    </row>
    <row r="139" spans="1:28" x14ac:dyDescent="0.2">
      <c r="B139" s="1" t="s">
        <v>211</v>
      </c>
      <c r="C139" s="223">
        <f>C135</f>
        <v>0</v>
      </c>
      <c r="D139" s="81">
        <f t="shared" si="83"/>
        <v>0</v>
      </c>
      <c r="E139" s="352">
        <f>E135</f>
        <v>5.9150000000000001E-2</v>
      </c>
      <c r="F139" s="347">
        <f t="shared" si="84"/>
        <v>5.9150000000000001E-2</v>
      </c>
      <c r="G139" s="347">
        <f t="shared" si="85"/>
        <v>5.9150000000000001E-2</v>
      </c>
      <c r="H139" s="347">
        <f t="shared" si="86"/>
        <v>5.9150000000000001E-2</v>
      </c>
      <c r="I139" s="347">
        <f t="shared" si="87"/>
        <v>5.9150000000000001E-2</v>
      </c>
      <c r="J139" s="347">
        <f t="shared" si="88"/>
        <v>5.9150000000000001E-2</v>
      </c>
      <c r="K139" s="347">
        <f t="shared" si="89"/>
        <v>5.9150000000000001E-2</v>
      </c>
      <c r="L139" s="347">
        <f t="shared" si="90"/>
        <v>5.9150000000000001E-2</v>
      </c>
      <c r="M139" s="347">
        <f t="shared" si="91"/>
        <v>5.9150000000000001E-2</v>
      </c>
      <c r="N139" s="347">
        <f t="shared" si="92"/>
        <v>5.9150000000000001E-2</v>
      </c>
      <c r="O139" s="347">
        <f t="shared" si="93"/>
        <v>5.9150000000000001E-2</v>
      </c>
      <c r="P139" s="348">
        <f t="shared" si="94"/>
        <v>5.9150000000000001E-2</v>
      </c>
      <c r="Q139" s="354">
        <f t="shared" si="95"/>
        <v>5.9150000000000001E-2</v>
      </c>
      <c r="R139" s="347">
        <f t="shared" si="96"/>
        <v>5.9150000000000001E-2</v>
      </c>
      <c r="S139" s="347">
        <f t="shared" si="97"/>
        <v>5.9150000000000001E-2</v>
      </c>
      <c r="T139" s="347">
        <f t="shared" si="98"/>
        <v>5.9150000000000001E-2</v>
      </c>
      <c r="U139" s="347">
        <f t="shared" si="99"/>
        <v>5.9150000000000001E-2</v>
      </c>
      <c r="V139" s="347">
        <f t="shared" si="100"/>
        <v>5.9150000000000001E-2</v>
      </c>
      <c r="W139" s="347">
        <f t="shared" si="101"/>
        <v>5.9150000000000001E-2</v>
      </c>
      <c r="X139" s="347">
        <f t="shared" si="102"/>
        <v>5.9150000000000001E-2</v>
      </c>
      <c r="Y139" s="347">
        <f t="shared" si="103"/>
        <v>5.9150000000000001E-2</v>
      </c>
      <c r="Z139" s="347">
        <f t="shared" si="104"/>
        <v>5.9150000000000001E-2</v>
      </c>
      <c r="AA139" s="347">
        <f t="shared" si="105"/>
        <v>5.9150000000000001E-2</v>
      </c>
      <c r="AB139" s="348">
        <f t="shared" si="106"/>
        <v>5.9150000000000001E-2</v>
      </c>
    </row>
    <row r="140" spans="1:28" x14ac:dyDescent="0.2">
      <c r="B140" s="1" t="s">
        <v>212</v>
      </c>
      <c r="C140" s="223">
        <f>C135</f>
        <v>0</v>
      </c>
      <c r="D140" s="81">
        <f t="shared" si="83"/>
        <v>0</v>
      </c>
      <c r="E140" s="352">
        <f>E135</f>
        <v>5.9150000000000001E-2</v>
      </c>
      <c r="F140" s="347">
        <f t="shared" si="84"/>
        <v>5.9150000000000001E-2</v>
      </c>
      <c r="G140" s="347">
        <f t="shared" si="85"/>
        <v>5.9150000000000001E-2</v>
      </c>
      <c r="H140" s="347">
        <f t="shared" si="86"/>
        <v>5.9150000000000001E-2</v>
      </c>
      <c r="I140" s="347">
        <f t="shared" si="87"/>
        <v>5.9150000000000001E-2</v>
      </c>
      <c r="J140" s="347">
        <f t="shared" si="88"/>
        <v>5.9150000000000001E-2</v>
      </c>
      <c r="K140" s="347">
        <f t="shared" si="89"/>
        <v>5.9150000000000001E-2</v>
      </c>
      <c r="L140" s="347">
        <f t="shared" si="90"/>
        <v>5.9150000000000001E-2</v>
      </c>
      <c r="M140" s="347">
        <f t="shared" si="91"/>
        <v>5.9150000000000001E-2</v>
      </c>
      <c r="N140" s="347">
        <f t="shared" si="92"/>
        <v>5.9150000000000001E-2</v>
      </c>
      <c r="O140" s="347">
        <f t="shared" si="93"/>
        <v>5.9150000000000001E-2</v>
      </c>
      <c r="P140" s="348">
        <f t="shared" si="94"/>
        <v>5.9150000000000001E-2</v>
      </c>
      <c r="Q140" s="354">
        <f t="shared" si="95"/>
        <v>5.9150000000000001E-2</v>
      </c>
      <c r="R140" s="347">
        <f t="shared" si="96"/>
        <v>5.9150000000000001E-2</v>
      </c>
      <c r="S140" s="347">
        <f t="shared" si="97"/>
        <v>5.9150000000000001E-2</v>
      </c>
      <c r="T140" s="347">
        <f t="shared" si="98"/>
        <v>5.9150000000000001E-2</v>
      </c>
      <c r="U140" s="347">
        <f t="shared" si="99"/>
        <v>5.9150000000000001E-2</v>
      </c>
      <c r="V140" s="347">
        <f t="shared" si="100"/>
        <v>5.9150000000000001E-2</v>
      </c>
      <c r="W140" s="347">
        <f t="shared" si="101"/>
        <v>5.9150000000000001E-2</v>
      </c>
      <c r="X140" s="347">
        <f t="shared" si="102"/>
        <v>5.9150000000000001E-2</v>
      </c>
      <c r="Y140" s="347">
        <f t="shared" si="103"/>
        <v>5.9150000000000001E-2</v>
      </c>
      <c r="Z140" s="347">
        <f t="shared" si="104"/>
        <v>5.9150000000000001E-2</v>
      </c>
      <c r="AA140" s="347">
        <f t="shared" si="105"/>
        <v>5.9150000000000001E-2</v>
      </c>
      <c r="AB140" s="348">
        <f t="shared" si="106"/>
        <v>5.9150000000000001E-2</v>
      </c>
    </row>
    <row r="141" spans="1:28" x14ac:dyDescent="0.2">
      <c r="B141" s="1" t="s">
        <v>213</v>
      </c>
      <c r="C141" s="224">
        <f>C135</f>
        <v>0</v>
      </c>
      <c r="D141" s="81">
        <f t="shared" si="83"/>
        <v>0</v>
      </c>
      <c r="E141" s="353">
        <f>E135</f>
        <v>5.9150000000000001E-2</v>
      </c>
      <c r="F141" s="347">
        <f t="shared" si="84"/>
        <v>5.9150000000000001E-2</v>
      </c>
      <c r="G141" s="347">
        <f t="shared" si="85"/>
        <v>5.9150000000000001E-2</v>
      </c>
      <c r="H141" s="347">
        <f t="shared" si="86"/>
        <v>5.9150000000000001E-2</v>
      </c>
      <c r="I141" s="347">
        <f t="shared" si="87"/>
        <v>5.9150000000000001E-2</v>
      </c>
      <c r="J141" s="347">
        <f t="shared" si="88"/>
        <v>5.9150000000000001E-2</v>
      </c>
      <c r="K141" s="347">
        <f t="shared" si="89"/>
        <v>5.9150000000000001E-2</v>
      </c>
      <c r="L141" s="347">
        <f t="shared" si="90"/>
        <v>5.9150000000000001E-2</v>
      </c>
      <c r="M141" s="347">
        <f t="shared" si="91"/>
        <v>5.9150000000000001E-2</v>
      </c>
      <c r="N141" s="347">
        <f t="shared" si="92"/>
        <v>5.9150000000000001E-2</v>
      </c>
      <c r="O141" s="347">
        <f t="shared" si="93"/>
        <v>5.9150000000000001E-2</v>
      </c>
      <c r="P141" s="348">
        <f t="shared" si="94"/>
        <v>5.9150000000000001E-2</v>
      </c>
      <c r="Q141" s="354">
        <f t="shared" si="95"/>
        <v>5.9150000000000001E-2</v>
      </c>
      <c r="R141" s="347">
        <f t="shared" si="96"/>
        <v>5.9150000000000001E-2</v>
      </c>
      <c r="S141" s="347">
        <f t="shared" si="97"/>
        <v>5.9150000000000001E-2</v>
      </c>
      <c r="T141" s="347">
        <f t="shared" si="98"/>
        <v>5.9150000000000001E-2</v>
      </c>
      <c r="U141" s="347">
        <f t="shared" si="99"/>
        <v>5.9150000000000001E-2</v>
      </c>
      <c r="V141" s="347">
        <f t="shared" si="100"/>
        <v>5.9150000000000001E-2</v>
      </c>
      <c r="W141" s="347">
        <f t="shared" si="101"/>
        <v>5.9150000000000001E-2</v>
      </c>
      <c r="X141" s="347">
        <f t="shared" si="102"/>
        <v>5.9150000000000001E-2</v>
      </c>
      <c r="Y141" s="347">
        <f t="shared" si="103"/>
        <v>5.9150000000000001E-2</v>
      </c>
      <c r="Z141" s="347">
        <f t="shared" si="104"/>
        <v>5.9150000000000001E-2</v>
      </c>
      <c r="AA141" s="347">
        <f t="shared" si="105"/>
        <v>5.9150000000000001E-2</v>
      </c>
      <c r="AB141" s="348">
        <f t="shared" si="106"/>
        <v>5.9150000000000001E-2</v>
      </c>
    </row>
    <row r="142" spans="1:28" x14ac:dyDescent="0.2">
      <c r="E142" s="316"/>
      <c r="F142" s="6"/>
      <c r="G142" s="6"/>
      <c r="H142" s="6"/>
      <c r="I142" s="6"/>
      <c r="J142" s="6"/>
      <c r="K142" s="6"/>
      <c r="L142" s="6"/>
      <c r="M142" s="6"/>
      <c r="N142" s="6"/>
      <c r="O142" s="6"/>
      <c r="P142" s="317"/>
      <c r="Q142" s="316"/>
      <c r="R142" s="6"/>
      <c r="S142" s="6"/>
      <c r="T142" s="6"/>
      <c r="U142" s="6"/>
      <c r="V142" s="6"/>
      <c r="W142" s="6"/>
      <c r="X142" s="6"/>
      <c r="Y142" s="6"/>
      <c r="Z142" s="6"/>
      <c r="AA142" s="6"/>
      <c r="AB142" s="317"/>
    </row>
    <row r="143" spans="1:28" x14ac:dyDescent="0.2">
      <c r="A143" s="237" t="s">
        <v>238</v>
      </c>
      <c r="E143" s="316"/>
      <c r="F143" s="6"/>
      <c r="G143" s="6"/>
      <c r="H143" s="6"/>
      <c r="I143" s="6"/>
      <c r="J143" s="6"/>
      <c r="K143" s="6"/>
      <c r="L143" s="6"/>
      <c r="M143" s="6"/>
      <c r="N143" s="6"/>
      <c r="O143" s="6"/>
      <c r="P143" s="317"/>
      <c r="Q143" s="316"/>
      <c r="R143" s="6"/>
      <c r="S143" s="6"/>
      <c r="T143" s="6"/>
      <c r="U143" s="6"/>
      <c r="V143" s="6"/>
      <c r="W143" s="6"/>
      <c r="X143" s="6"/>
      <c r="Y143" s="6"/>
      <c r="Z143" s="6"/>
      <c r="AA143" s="6"/>
      <c r="AB143" s="317"/>
    </row>
    <row r="144" spans="1:28" x14ac:dyDescent="0.2">
      <c r="B144" s="1" t="s">
        <v>207</v>
      </c>
      <c r="C144" s="79">
        <f>+C5*C135</f>
        <v>0</v>
      </c>
      <c r="D144" s="79">
        <f t="shared" ref="D144:AB150" si="107">+D5*D135</f>
        <v>0</v>
      </c>
      <c r="E144" s="338">
        <f t="shared" si="107"/>
        <v>4578677.9356500003</v>
      </c>
      <c r="F144" s="61">
        <f t="shared" si="107"/>
        <v>5957856.4818500001</v>
      </c>
      <c r="G144" s="61">
        <f t="shared" si="107"/>
        <v>5521692.3671000004</v>
      </c>
      <c r="H144" s="61">
        <f t="shared" si="107"/>
        <v>4854357.5717000002</v>
      </c>
      <c r="I144" s="61">
        <f t="shared" si="107"/>
        <v>4189354.7058999999</v>
      </c>
      <c r="J144" s="61">
        <f t="shared" si="107"/>
        <v>3012912.5481000002</v>
      </c>
      <c r="K144" s="61">
        <f t="shared" si="107"/>
        <v>1788665.30115</v>
      </c>
      <c r="L144" s="61">
        <f t="shared" si="107"/>
        <v>1162308.20615</v>
      </c>
      <c r="M144" s="61">
        <f t="shared" si="107"/>
        <v>804657.61285000003</v>
      </c>
      <c r="N144" s="61">
        <f t="shared" si="107"/>
        <v>745864.16905000003</v>
      </c>
      <c r="O144" s="61">
        <f t="shared" si="107"/>
        <v>1068211.7355</v>
      </c>
      <c r="P144" s="339">
        <f t="shared" si="107"/>
        <v>2549782.5398499998</v>
      </c>
      <c r="Q144" s="338">
        <f t="shared" si="107"/>
        <v>4584626.5920000002</v>
      </c>
      <c r="R144" s="61">
        <f t="shared" si="107"/>
        <v>5973864.1872000005</v>
      </c>
      <c r="S144" s="61">
        <f t="shared" si="107"/>
        <v>5587162.5445999997</v>
      </c>
      <c r="T144" s="61">
        <f t="shared" si="107"/>
        <v>4759235.4400500003</v>
      </c>
      <c r="U144" s="61">
        <f t="shared" si="107"/>
        <v>4241289.2340000002</v>
      </c>
      <c r="V144" s="61">
        <f t="shared" si="107"/>
        <v>3052255.0467500002</v>
      </c>
      <c r="W144" s="61">
        <f t="shared" si="107"/>
        <v>1814969.3061500001</v>
      </c>
      <c r="X144" s="61">
        <f t="shared" si="107"/>
        <v>1181096.25725</v>
      </c>
      <c r="Y144" s="61">
        <f t="shared" si="107"/>
        <v>818460.7977</v>
      </c>
      <c r="Z144" s="61">
        <f t="shared" si="107"/>
        <v>757806.19915</v>
      </c>
      <c r="AA144" s="61">
        <f t="shared" si="107"/>
        <v>1083499.1713</v>
      </c>
      <c r="AB144" s="339">
        <f t="shared" si="107"/>
        <v>2583732.1555500003</v>
      </c>
    </row>
    <row r="145" spans="1:28" x14ac:dyDescent="0.2">
      <c r="B145" s="1" t="s">
        <v>208</v>
      </c>
      <c r="C145" s="79">
        <f t="shared" ref="C145:R150" si="108">+C6*C136</f>
        <v>0</v>
      </c>
      <c r="D145" s="79">
        <f t="shared" si="108"/>
        <v>0</v>
      </c>
      <c r="E145" s="338">
        <f t="shared" si="108"/>
        <v>50.218350000000001</v>
      </c>
      <c r="F145" s="61">
        <f t="shared" si="108"/>
        <v>52.880099999999999</v>
      </c>
      <c r="G145" s="61">
        <f t="shared" si="108"/>
        <v>47.024250000000002</v>
      </c>
      <c r="H145" s="61">
        <f t="shared" si="108"/>
        <v>34.898499999999999</v>
      </c>
      <c r="I145" s="61">
        <f t="shared" si="108"/>
        <v>40.87265</v>
      </c>
      <c r="J145" s="61">
        <f t="shared" si="108"/>
        <v>37.501100000000001</v>
      </c>
      <c r="K145" s="61">
        <f t="shared" si="108"/>
        <v>32.355049999999999</v>
      </c>
      <c r="L145" s="61">
        <f t="shared" si="108"/>
        <v>33.597200000000001</v>
      </c>
      <c r="M145" s="61">
        <f t="shared" si="108"/>
        <v>42.706299999999999</v>
      </c>
      <c r="N145" s="61">
        <f t="shared" si="108"/>
        <v>45.663800000000002</v>
      </c>
      <c r="O145" s="61">
        <f t="shared" si="108"/>
        <v>55.482700000000001</v>
      </c>
      <c r="P145" s="339">
        <f t="shared" si="108"/>
        <v>58.144449999999999</v>
      </c>
      <c r="Q145" s="338">
        <f t="shared" si="108"/>
        <v>49.271950000000004</v>
      </c>
      <c r="R145" s="61">
        <f t="shared" si="108"/>
        <v>52.111150000000002</v>
      </c>
      <c r="S145" s="61">
        <f t="shared" si="107"/>
        <v>46.787649999999999</v>
      </c>
      <c r="T145" s="61">
        <f t="shared" si="107"/>
        <v>34.60275</v>
      </c>
      <c r="U145" s="61">
        <f t="shared" si="107"/>
        <v>40.6952</v>
      </c>
      <c r="V145" s="61">
        <f t="shared" si="107"/>
        <v>37.264499999999998</v>
      </c>
      <c r="W145" s="61">
        <f t="shared" si="107"/>
        <v>32.118450000000003</v>
      </c>
      <c r="X145" s="61">
        <f t="shared" si="107"/>
        <v>33.2423</v>
      </c>
      <c r="Y145" s="61">
        <f t="shared" si="107"/>
        <v>41.937350000000002</v>
      </c>
      <c r="Z145" s="61">
        <f t="shared" si="107"/>
        <v>44.77655</v>
      </c>
      <c r="AA145" s="61">
        <f t="shared" si="107"/>
        <v>54.299700000000001</v>
      </c>
      <c r="AB145" s="339">
        <f t="shared" si="107"/>
        <v>57.4938</v>
      </c>
    </row>
    <row r="146" spans="1:28" x14ac:dyDescent="0.2">
      <c r="B146" s="1" t="s">
        <v>209</v>
      </c>
      <c r="C146" s="79">
        <f t="shared" si="108"/>
        <v>0</v>
      </c>
      <c r="D146" s="79">
        <f t="shared" si="107"/>
        <v>0</v>
      </c>
      <c r="E146" s="338">
        <f t="shared" si="107"/>
        <v>1619228.82485</v>
      </c>
      <c r="F146" s="61">
        <f t="shared" si="107"/>
        <v>2075347.6653</v>
      </c>
      <c r="G146" s="61">
        <f t="shared" si="107"/>
        <v>1969997.0790500001</v>
      </c>
      <c r="H146" s="61">
        <f t="shared" si="107"/>
        <v>1747773.7823000001</v>
      </c>
      <c r="I146" s="61">
        <f t="shared" si="107"/>
        <v>1553021.28345</v>
      </c>
      <c r="J146" s="61">
        <f t="shared" si="107"/>
        <v>1167374.3445000001</v>
      </c>
      <c r="K146" s="61">
        <f t="shared" si="107"/>
        <v>799141.93449999997</v>
      </c>
      <c r="L146" s="61">
        <f t="shared" si="107"/>
        <v>602440.14740000002</v>
      </c>
      <c r="M146" s="61">
        <f t="shared" si="107"/>
        <v>505012.17129999999</v>
      </c>
      <c r="N146" s="61">
        <f t="shared" si="107"/>
        <v>532780.61199999996</v>
      </c>
      <c r="O146" s="61">
        <f t="shared" si="107"/>
        <v>626581.15520000004</v>
      </c>
      <c r="P146" s="339">
        <f t="shared" si="107"/>
        <v>1036914.0509</v>
      </c>
      <c r="Q146" s="338">
        <f t="shared" si="107"/>
        <v>1624196.0052499999</v>
      </c>
      <c r="R146" s="61">
        <f t="shared" si="107"/>
        <v>2074217.6637000002</v>
      </c>
      <c r="S146" s="61">
        <f t="shared" si="107"/>
        <v>1978670.4210000001</v>
      </c>
      <c r="T146" s="61">
        <f t="shared" si="107"/>
        <v>1697881.7628500001</v>
      </c>
      <c r="U146" s="61">
        <f t="shared" si="107"/>
        <v>1559349.4462000001</v>
      </c>
      <c r="V146" s="61">
        <f t="shared" si="107"/>
        <v>1171795.0972</v>
      </c>
      <c r="W146" s="61">
        <f t="shared" si="107"/>
        <v>801746.36814999999</v>
      </c>
      <c r="X146" s="61">
        <f t="shared" si="107"/>
        <v>605037.30559999996</v>
      </c>
      <c r="Y146" s="61">
        <f t="shared" si="107"/>
        <v>503206.55840000004</v>
      </c>
      <c r="Z146" s="61">
        <f t="shared" si="107"/>
        <v>536991.50049999997</v>
      </c>
      <c r="AA146" s="61">
        <f t="shared" si="107"/>
        <v>631645.16414999997</v>
      </c>
      <c r="AB146" s="339">
        <f t="shared" si="107"/>
        <v>1042319.1779</v>
      </c>
    </row>
    <row r="147" spans="1:28" x14ac:dyDescent="0.2">
      <c r="B147" s="1" t="s">
        <v>210</v>
      </c>
      <c r="C147" s="79">
        <f t="shared" si="108"/>
        <v>0</v>
      </c>
      <c r="D147" s="79">
        <f t="shared" si="107"/>
        <v>0</v>
      </c>
      <c r="E147" s="338">
        <f t="shared" si="107"/>
        <v>440693.23025000002</v>
      </c>
      <c r="F147" s="61">
        <f t="shared" si="107"/>
        <v>494658.61444999999</v>
      </c>
      <c r="G147" s="61">
        <f t="shared" si="107"/>
        <v>461644.87005000003</v>
      </c>
      <c r="H147" s="61">
        <f t="shared" si="107"/>
        <v>426683.49359999999</v>
      </c>
      <c r="I147" s="61">
        <f t="shared" si="107"/>
        <v>398855.84375</v>
      </c>
      <c r="J147" s="61">
        <f t="shared" si="107"/>
        <v>336343.63945000002</v>
      </c>
      <c r="K147" s="61">
        <f t="shared" si="107"/>
        <v>262127.60210000002</v>
      </c>
      <c r="L147" s="61">
        <f t="shared" si="107"/>
        <v>229479.40470000001</v>
      </c>
      <c r="M147" s="61">
        <f t="shared" si="107"/>
        <v>191327.65470000001</v>
      </c>
      <c r="N147" s="61">
        <f t="shared" si="107"/>
        <v>189265.86314999999</v>
      </c>
      <c r="O147" s="61">
        <f t="shared" si="107"/>
        <v>222861.46609999999</v>
      </c>
      <c r="P147" s="339">
        <f t="shared" si="107"/>
        <v>336518.84175000002</v>
      </c>
      <c r="Q147" s="338">
        <f t="shared" si="107"/>
        <v>436197.88939999999</v>
      </c>
      <c r="R147" s="61">
        <f t="shared" si="107"/>
        <v>488042.56865000003</v>
      </c>
      <c r="S147" s="61">
        <f t="shared" si="107"/>
        <v>457527.67515000002</v>
      </c>
      <c r="T147" s="61">
        <f t="shared" si="107"/>
        <v>411102.02315000002</v>
      </c>
      <c r="U147" s="61">
        <f t="shared" si="107"/>
        <v>394928.52035000001</v>
      </c>
      <c r="V147" s="61">
        <f t="shared" si="107"/>
        <v>332780.62089999998</v>
      </c>
      <c r="W147" s="61">
        <f t="shared" si="107"/>
        <v>258823.83800000002</v>
      </c>
      <c r="X147" s="61">
        <f t="shared" si="107"/>
        <v>226232.36545000001</v>
      </c>
      <c r="Y147" s="61">
        <f t="shared" si="107"/>
        <v>193135.21955000001</v>
      </c>
      <c r="Z147" s="61">
        <f t="shared" si="107"/>
        <v>186705.85115</v>
      </c>
      <c r="AA147" s="61">
        <f t="shared" si="107"/>
        <v>220092.0631</v>
      </c>
      <c r="AB147" s="339">
        <f t="shared" si="107"/>
        <v>332433.70614999998</v>
      </c>
    </row>
    <row r="148" spans="1:28" x14ac:dyDescent="0.2">
      <c r="B148" s="1" t="s">
        <v>211</v>
      </c>
      <c r="C148" s="79">
        <f t="shared" si="108"/>
        <v>0</v>
      </c>
      <c r="D148" s="79">
        <f t="shared" si="107"/>
        <v>0</v>
      </c>
      <c r="E148" s="338">
        <f t="shared" si="107"/>
        <v>86362.194100000008</v>
      </c>
      <c r="F148" s="61">
        <f t="shared" si="107"/>
        <v>100575.17015000001</v>
      </c>
      <c r="G148" s="61">
        <f t="shared" si="107"/>
        <v>108543.73985</v>
      </c>
      <c r="H148" s="61">
        <f t="shared" si="107"/>
        <v>102026.00135000001</v>
      </c>
      <c r="I148" s="61">
        <f t="shared" si="107"/>
        <v>94056.426099999997</v>
      </c>
      <c r="J148" s="61">
        <f t="shared" si="107"/>
        <v>82050.573149999997</v>
      </c>
      <c r="K148" s="61">
        <f t="shared" si="107"/>
        <v>59520.693050000002</v>
      </c>
      <c r="L148" s="61">
        <f t="shared" si="107"/>
        <v>48366.8367</v>
      </c>
      <c r="M148" s="61">
        <f t="shared" si="107"/>
        <v>44951.515700000004</v>
      </c>
      <c r="N148" s="61">
        <f t="shared" si="107"/>
        <v>45906.255850000001</v>
      </c>
      <c r="O148" s="61">
        <f t="shared" si="107"/>
        <v>52394.005300000004</v>
      </c>
      <c r="P148" s="339">
        <f t="shared" si="107"/>
        <v>66693.3995</v>
      </c>
      <c r="Q148" s="338">
        <f t="shared" si="107"/>
        <v>84997.130399999995</v>
      </c>
      <c r="R148" s="61">
        <f t="shared" si="107"/>
        <v>99028.870850000007</v>
      </c>
      <c r="S148" s="61">
        <f t="shared" si="107"/>
        <v>106289.29675000001</v>
      </c>
      <c r="T148" s="61">
        <f t="shared" si="107"/>
        <v>97177.180099999998</v>
      </c>
      <c r="U148" s="61">
        <f t="shared" si="107"/>
        <v>92068.039700000008</v>
      </c>
      <c r="V148" s="61">
        <f t="shared" si="107"/>
        <v>80331.555850000004</v>
      </c>
      <c r="W148" s="61">
        <f t="shared" si="107"/>
        <v>58123.629200000003</v>
      </c>
      <c r="X148" s="61">
        <f t="shared" si="107"/>
        <v>47104.457399999999</v>
      </c>
      <c r="Y148" s="61">
        <f t="shared" si="107"/>
        <v>43519.730799999998</v>
      </c>
      <c r="Z148" s="61">
        <f t="shared" si="107"/>
        <v>44311.690150000002</v>
      </c>
      <c r="AA148" s="61">
        <f t="shared" si="107"/>
        <v>50646.122800000005</v>
      </c>
      <c r="AB148" s="339">
        <f t="shared" si="107"/>
        <v>64770.906200000005</v>
      </c>
    </row>
    <row r="149" spans="1:28" x14ac:dyDescent="0.2">
      <c r="B149" s="1" t="s">
        <v>212</v>
      </c>
      <c r="C149" s="79">
        <f t="shared" si="108"/>
        <v>0</v>
      </c>
      <c r="D149" s="79">
        <f t="shared" si="107"/>
        <v>0</v>
      </c>
      <c r="E149" s="338">
        <f t="shared" si="107"/>
        <v>46355.381800000003</v>
      </c>
      <c r="F149" s="61">
        <f t="shared" si="107"/>
        <v>63982.850749999998</v>
      </c>
      <c r="G149" s="61">
        <f t="shared" si="107"/>
        <v>60463.958100000003</v>
      </c>
      <c r="H149" s="61">
        <f t="shared" si="107"/>
        <v>59654.01715</v>
      </c>
      <c r="I149" s="61">
        <f t="shared" si="107"/>
        <v>55593.724549999999</v>
      </c>
      <c r="J149" s="61">
        <f t="shared" si="107"/>
        <v>49691.678400000004</v>
      </c>
      <c r="K149" s="61">
        <f t="shared" si="107"/>
        <v>34935.94195</v>
      </c>
      <c r="L149" s="61">
        <f t="shared" si="107"/>
        <v>24613.498</v>
      </c>
      <c r="M149" s="61">
        <f t="shared" si="107"/>
        <v>13533.342549999999</v>
      </c>
      <c r="N149" s="61">
        <f t="shared" si="107"/>
        <v>9511.32</v>
      </c>
      <c r="O149" s="61">
        <f t="shared" si="107"/>
        <v>13322.8277</v>
      </c>
      <c r="P149" s="339">
        <f t="shared" si="107"/>
        <v>31638.68435</v>
      </c>
      <c r="Q149" s="338">
        <f t="shared" si="107"/>
        <v>43134.250249999997</v>
      </c>
      <c r="R149" s="61">
        <f t="shared" si="107"/>
        <v>59441.964400000004</v>
      </c>
      <c r="S149" s="61">
        <f t="shared" si="107"/>
        <v>55887.345150000001</v>
      </c>
      <c r="T149" s="61">
        <f t="shared" si="107"/>
        <v>52209.989650000003</v>
      </c>
      <c r="U149" s="61">
        <f t="shared" si="107"/>
        <v>51456.89185</v>
      </c>
      <c r="V149" s="61">
        <f t="shared" si="107"/>
        <v>46019.409800000001</v>
      </c>
      <c r="W149" s="61">
        <f t="shared" si="107"/>
        <v>32373.209050000001</v>
      </c>
      <c r="X149" s="61">
        <f t="shared" si="107"/>
        <v>22885.785650000002</v>
      </c>
      <c r="Y149" s="61">
        <f t="shared" si="107"/>
        <v>12673.41985</v>
      </c>
      <c r="Z149" s="61">
        <f t="shared" si="107"/>
        <v>8891.7829000000002</v>
      </c>
      <c r="AA149" s="61">
        <f t="shared" si="107"/>
        <v>12460.0658</v>
      </c>
      <c r="AB149" s="339">
        <f t="shared" si="107"/>
        <v>29360.226350000001</v>
      </c>
    </row>
    <row r="150" spans="1:28" x14ac:dyDescent="0.2">
      <c r="B150" s="1" t="s">
        <v>213</v>
      </c>
      <c r="C150" s="79">
        <f t="shared" si="108"/>
        <v>0</v>
      </c>
      <c r="D150" s="79">
        <f t="shared" si="107"/>
        <v>0</v>
      </c>
      <c r="E150" s="338">
        <f t="shared" si="107"/>
        <v>139440.50575000001</v>
      </c>
      <c r="F150" s="61">
        <f t="shared" si="107"/>
        <v>166985.35944999999</v>
      </c>
      <c r="G150" s="61">
        <f t="shared" si="107"/>
        <v>153397.95380000002</v>
      </c>
      <c r="H150" s="61">
        <f t="shared" si="107"/>
        <v>136753.55785000001</v>
      </c>
      <c r="I150" s="61">
        <f t="shared" si="107"/>
        <v>130567.5917</v>
      </c>
      <c r="J150" s="61">
        <f t="shared" si="107"/>
        <v>97552.4277</v>
      </c>
      <c r="K150" s="61">
        <f t="shared" si="107"/>
        <v>88329.463950000005</v>
      </c>
      <c r="L150" s="61">
        <f t="shared" si="107"/>
        <v>71161.531350000005</v>
      </c>
      <c r="M150" s="61">
        <f t="shared" si="107"/>
        <v>69681.775800000003</v>
      </c>
      <c r="N150" s="61">
        <f t="shared" si="107"/>
        <v>68983.805800000002</v>
      </c>
      <c r="O150" s="61">
        <f t="shared" si="107"/>
        <v>80703.6685</v>
      </c>
      <c r="P150" s="339">
        <f t="shared" si="107"/>
        <v>134982.42939999999</v>
      </c>
      <c r="Q150" s="338">
        <f t="shared" si="107"/>
        <v>136802.5932</v>
      </c>
      <c r="R150" s="61">
        <f t="shared" si="107"/>
        <v>164106.7064</v>
      </c>
      <c r="S150" s="61">
        <f t="shared" si="107"/>
        <v>150107.38015000001</v>
      </c>
      <c r="T150" s="61">
        <f t="shared" si="107"/>
        <v>130288.10795000001</v>
      </c>
      <c r="U150" s="61">
        <f t="shared" si="107"/>
        <v>127823.7415</v>
      </c>
      <c r="V150" s="61">
        <f t="shared" si="107"/>
        <v>95607.753150000004</v>
      </c>
      <c r="W150" s="61">
        <f t="shared" si="107"/>
        <v>86398.157300000006</v>
      </c>
      <c r="X150" s="61">
        <f t="shared" si="107"/>
        <v>69450.499299999996</v>
      </c>
      <c r="Y150" s="61">
        <f t="shared" si="107"/>
        <v>67774.898100000006</v>
      </c>
      <c r="Z150" s="61">
        <f t="shared" si="107"/>
        <v>67042.325349999999</v>
      </c>
      <c r="AA150" s="61">
        <f t="shared" si="107"/>
        <v>78448.988800000006</v>
      </c>
      <c r="AB150" s="339">
        <f t="shared" si="107"/>
        <v>131545.28205000001</v>
      </c>
    </row>
    <row r="151" spans="1:28" x14ac:dyDescent="0.2">
      <c r="A151" s="215"/>
      <c r="B151" s="215" t="s">
        <v>239</v>
      </c>
      <c r="C151" s="216">
        <f t="shared" ref="C151" si="109">SUM(C144:C150)</f>
        <v>0</v>
      </c>
      <c r="D151" s="216">
        <f t="shared" ref="D151:AB151" si="110">SUM(D144:D150)</f>
        <v>0</v>
      </c>
      <c r="E151" s="340">
        <f t="shared" si="110"/>
        <v>6910808.2907499988</v>
      </c>
      <c r="F151" s="216">
        <f t="shared" si="110"/>
        <v>8859459.0220499989</v>
      </c>
      <c r="G151" s="216">
        <f t="shared" si="110"/>
        <v>8275786.9922000002</v>
      </c>
      <c r="H151" s="216">
        <f t="shared" si="110"/>
        <v>7327283.3224499999</v>
      </c>
      <c r="I151" s="216">
        <f t="shared" si="110"/>
        <v>6421490.4480999997</v>
      </c>
      <c r="J151" s="216">
        <f t="shared" si="110"/>
        <v>4745962.7123999996</v>
      </c>
      <c r="K151" s="216">
        <f t="shared" si="110"/>
        <v>3032753.2917499989</v>
      </c>
      <c r="L151" s="216">
        <f t="shared" si="110"/>
        <v>2138403.2215</v>
      </c>
      <c r="M151" s="216">
        <f t="shared" si="110"/>
        <v>1629206.7792</v>
      </c>
      <c r="N151" s="216">
        <f t="shared" si="110"/>
        <v>1592357.6896500003</v>
      </c>
      <c r="O151" s="216">
        <f t="shared" si="110"/>
        <v>2064130.341</v>
      </c>
      <c r="P151" s="341">
        <f t="shared" si="110"/>
        <v>4156588.0902</v>
      </c>
      <c r="Q151" s="340">
        <f t="shared" si="110"/>
        <v>6910003.73245</v>
      </c>
      <c r="R151" s="216">
        <f t="shared" si="110"/>
        <v>8858754.0723500028</v>
      </c>
      <c r="S151" s="216">
        <f t="shared" si="110"/>
        <v>8335691.4504500004</v>
      </c>
      <c r="T151" s="216">
        <f t="shared" si="110"/>
        <v>7147929.1064999998</v>
      </c>
      <c r="U151" s="216">
        <f t="shared" si="110"/>
        <v>6466956.5688000005</v>
      </c>
      <c r="V151" s="216">
        <f t="shared" si="110"/>
        <v>4778826.7481499994</v>
      </c>
      <c r="W151" s="216">
        <f t="shared" si="110"/>
        <v>3052466.6263000001</v>
      </c>
      <c r="X151" s="216">
        <f t="shared" si="110"/>
        <v>2151839.9129499998</v>
      </c>
      <c r="Y151" s="216">
        <f t="shared" si="110"/>
        <v>1638812.5617500001</v>
      </c>
      <c r="Z151" s="216">
        <f t="shared" si="110"/>
        <v>1601794.1257499999</v>
      </c>
      <c r="AA151" s="216">
        <f t="shared" si="110"/>
        <v>2076845.8756499998</v>
      </c>
      <c r="AB151" s="341">
        <f t="shared" si="110"/>
        <v>4184218.9480000003</v>
      </c>
    </row>
    <row r="152" spans="1:28" ht="12" thickBot="1" x14ac:dyDescent="0.25">
      <c r="E152" s="355"/>
      <c r="F152" s="356"/>
      <c r="G152" s="356"/>
      <c r="H152" s="356"/>
      <c r="I152" s="356"/>
      <c r="J152" s="356"/>
      <c r="K152" s="356"/>
      <c r="L152" s="356"/>
      <c r="M152" s="356"/>
      <c r="N152" s="356"/>
      <c r="O152" s="356"/>
      <c r="P152" s="357"/>
      <c r="Q152" s="355"/>
      <c r="R152" s="356"/>
      <c r="S152" s="356"/>
      <c r="T152" s="356"/>
      <c r="U152" s="356"/>
      <c r="V152" s="356"/>
      <c r="W152" s="356"/>
      <c r="X152" s="356"/>
      <c r="Y152" s="356"/>
      <c r="Z152" s="356"/>
      <c r="AA152" s="356"/>
      <c r="AB152" s="357"/>
    </row>
    <row r="155" spans="1:28" x14ac:dyDescent="0.2">
      <c r="L155" s="79"/>
      <c r="M155" s="81"/>
    </row>
  </sheetData>
  <printOptions horizontalCentered="1"/>
  <pageMargins left="0" right="0" top="0.72" bottom="0.51" header="0.5" footer="0.25"/>
  <pageSetup scale="60" fitToWidth="2" fitToHeight="5" pageOrder="overThenDown" orientation="landscape" blackAndWhite="1" r:id="rId1"/>
  <headerFooter alignWithMargins="0">
    <oddFooter>&amp;CPage &amp;P of &amp;N&amp;R&amp;F
&amp;A</oddFooter>
  </headerFooter>
  <colBreaks count="1" manualBreakCount="1">
    <brk id="16" max="1048575" man="1"/>
  </colBreaks>
  <customProperties>
    <customPr name="_pios_id" r:id="rId2"/>
  </customProperties>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
  <sheetViews>
    <sheetView workbookViewId="0">
      <selection sqref="A1:XFD1048576"/>
    </sheetView>
  </sheetViews>
  <sheetFormatPr defaultColWidth="9.140625" defaultRowHeight="11.25" x14ac:dyDescent="0.2"/>
  <cols>
    <col min="1" max="16384" width="9.140625" style="38"/>
  </cols>
  <sheetData>
    <row r="1" spans="1:10" x14ac:dyDescent="0.2">
      <c r="A1" s="542" t="str">
        <f>'106 Tracker Amort Balances'!A1:E1</f>
        <v>Puget Sound Energy</v>
      </c>
      <c r="B1" s="542"/>
      <c r="C1" s="542"/>
      <c r="D1" s="542"/>
      <c r="E1" s="542"/>
      <c r="F1" s="542"/>
      <c r="G1" s="542"/>
      <c r="H1" s="542"/>
      <c r="I1" s="542"/>
      <c r="J1" s="542"/>
    </row>
    <row r="2" spans="1:10" x14ac:dyDescent="0.2">
      <c r="A2" s="542" t="str">
        <f>'106 Tracker Amort Balances'!A2:E2</f>
        <v xml:space="preserve">PGA Deferral Amortization 106 Tracker Filing </v>
      </c>
      <c r="B2" s="542"/>
      <c r="C2" s="542"/>
      <c r="D2" s="542"/>
      <c r="E2" s="542"/>
      <c r="F2" s="542"/>
      <c r="G2" s="542"/>
      <c r="H2" s="542"/>
      <c r="I2" s="542"/>
      <c r="J2" s="542"/>
    </row>
    <row r="3" spans="1:10" x14ac:dyDescent="0.2">
      <c r="A3" s="539" t="s">
        <v>289</v>
      </c>
      <c r="B3" s="539"/>
      <c r="C3" s="539"/>
      <c r="D3" s="539"/>
      <c r="E3" s="539"/>
      <c r="F3" s="539"/>
      <c r="G3" s="539"/>
      <c r="H3" s="539"/>
      <c r="I3" s="539"/>
      <c r="J3" s="539"/>
    </row>
    <row r="4" spans="1:10" x14ac:dyDescent="0.2">
      <c r="A4" s="542" t="str">
        <f>'106 Tracker Amort Balances'!A4:E4</f>
        <v>Effective November 1, 2019</v>
      </c>
      <c r="B4" s="542"/>
      <c r="C4" s="542"/>
      <c r="D4" s="542"/>
      <c r="E4" s="542"/>
      <c r="F4" s="542"/>
      <c r="G4" s="542"/>
      <c r="H4" s="542"/>
      <c r="I4" s="542"/>
      <c r="J4" s="542"/>
    </row>
  </sheetData>
  <mergeCells count="4">
    <mergeCell ref="A1:J1"/>
    <mergeCell ref="A2:J2"/>
    <mergeCell ref="A3:J3"/>
    <mergeCell ref="A4:J4"/>
  </mergeCells>
  <pageMargins left="0.7" right="0.7" top="0.75" bottom="0.75" header="0.3" footer="0.3"/>
  <pageSetup orientation="landscape" horizontalDpi="90" verticalDpi="90" r:id="rId1"/>
  <headerFooter>
    <oddFooter>&amp;CPage &amp;P of &amp;N&amp;R&amp;F
&amp;A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21"/>
  <sheetViews>
    <sheetView zoomScaleNormal="100" workbookViewId="0">
      <selection sqref="A1:XFD1048576"/>
    </sheetView>
  </sheetViews>
  <sheetFormatPr defaultColWidth="9.140625" defaultRowHeight="11.25" x14ac:dyDescent="0.2"/>
  <cols>
    <col min="1" max="1" width="6.85546875" style="193" customWidth="1"/>
    <col min="2" max="2" width="28.28515625" style="193" bestFit="1" customWidth="1"/>
    <col min="3" max="4" width="13.5703125" style="193" bestFit="1" customWidth="1"/>
    <col min="5" max="5" width="14.7109375" style="193" bestFit="1" customWidth="1"/>
    <col min="6" max="6" width="12.7109375" style="193" bestFit="1" customWidth="1"/>
    <col min="7" max="7" width="15.140625" style="193" customWidth="1"/>
    <col min="8" max="8" width="11.42578125" style="193" bestFit="1" customWidth="1"/>
    <col min="9" max="9" width="12.28515625" style="193" bestFit="1" customWidth="1"/>
    <col min="10" max="10" width="9.28515625" style="193" bestFit="1" customWidth="1"/>
    <col min="11" max="11" width="7.28515625" style="193" bestFit="1" customWidth="1"/>
    <col min="12" max="16384" width="9.140625" style="193"/>
  </cols>
  <sheetData>
    <row r="2" spans="1:11" x14ac:dyDescent="0.2">
      <c r="A2" s="191" t="s">
        <v>52</v>
      </c>
      <c r="B2" s="191"/>
      <c r="C2" s="191"/>
      <c r="D2" s="191"/>
      <c r="E2" s="191"/>
      <c r="F2" s="191"/>
      <c r="G2" s="191"/>
      <c r="H2" s="191"/>
      <c r="I2" s="191"/>
      <c r="J2" s="192"/>
      <c r="K2" s="192"/>
    </row>
    <row r="3" spans="1:11" x14ac:dyDescent="0.2">
      <c r="A3" s="191" t="s">
        <v>246</v>
      </c>
      <c r="B3" s="191"/>
      <c r="C3" s="191"/>
      <c r="D3" s="191"/>
      <c r="E3" s="191"/>
      <c r="F3" s="191"/>
      <c r="G3" s="191"/>
      <c r="H3" s="191"/>
      <c r="I3" s="191"/>
      <c r="J3" s="192"/>
      <c r="K3" s="192"/>
    </row>
    <row r="4" spans="1:11" x14ac:dyDescent="0.2">
      <c r="A4" s="191" t="s">
        <v>53</v>
      </c>
      <c r="B4" s="191"/>
      <c r="C4" s="191"/>
      <c r="D4" s="191"/>
      <c r="E4" s="191"/>
      <c r="F4" s="191"/>
      <c r="G4" s="191"/>
      <c r="H4" s="191"/>
      <c r="I4" s="191"/>
      <c r="J4" s="192"/>
      <c r="K4" s="192"/>
    </row>
    <row r="5" spans="1:11" x14ac:dyDescent="0.2">
      <c r="A5" s="191" t="s">
        <v>54</v>
      </c>
      <c r="B5" s="191"/>
      <c r="C5" s="191"/>
      <c r="D5" s="191"/>
      <c r="E5" s="191"/>
      <c r="F5" s="191"/>
      <c r="G5" s="191"/>
      <c r="H5" s="191"/>
      <c r="I5" s="191"/>
      <c r="J5" s="192"/>
      <c r="K5" s="192"/>
    </row>
    <row r="7" spans="1:11" s="192" customFormat="1" ht="33.75" x14ac:dyDescent="0.2">
      <c r="A7" s="203" t="s">
        <v>55</v>
      </c>
      <c r="B7" s="204" t="s">
        <v>17</v>
      </c>
      <c r="C7" s="204" t="s">
        <v>3</v>
      </c>
      <c r="D7" s="205" t="s">
        <v>56</v>
      </c>
      <c r="E7" s="205" t="s">
        <v>248</v>
      </c>
      <c r="F7" s="205" t="s">
        <v>57</v>
      </c>
      <c r="G7" s="205" t="s">
        <v>37</v>
      </c>
      <c r="H7" s="206" t="s">
        <v>58</v>
      </c>
      <c r="I7" s="206" t="s">
        <v>59</v>
      </c>
      <c r="J7" s="205" t="s">
        <v>92</v>
      </c>
      <c r="K7" s="205" t="s">
        <v>247</v>
      </c>
    </row>
    <row r="9" spans="1:11" x14ac:dyDescent="0.2">
      <c r="B9" s="192" t="s">
        <v>60</v>
      </c>
    </row>
    <row r="10" spans="1:11" x14ac:dyDescent="0.2">
      <c r="A10" s="194">
        <v>1</v>
      </c>
      <c r="B10" s="193" t="s">
        <v>2</v>
      </c>
      <c r="C10" s="195">
        <f>SUM(D10:K10)</f>
        <v>118956421.48890562</v>
      </c>
      <c r="D10" s="196">
        <v>80021543.056816533</v>
      </c>
      <c r="E10" s="196">
        <v>28016804.332994789</v>
      </c>
      <c r="F10" s="196">
        <v>6570362.1730946107</v>
      </c>
      <c r="G10" s="196">
        <v>1508385.0436142457</v>
      </c>
      <c r="H10" s="196">
        <v>877058.30251024233</v>
      </c>
      <c r="I10" s="196">
        <v>1909655.9498065237</v>
      </c>
      <c r="J10" s="196">
        <v>52612.630068679369</v>
      </c>
      <c r="K10" s="196">
        <v>0</v>
      </c>
    </row>
    <row r="11" spans="1:11" x14ac:dyDescent="0.2">
      <c r="A11" s="194">
        <f>A10+1</f>
        <v>2</v>
      </c>
      <c r="B11" s="193" t="s">
        <v>61</v>
      </c>
      <c r="C11" s="197">
        <f>SUM(D11:K11)</f>
        <v>237757407.14160678</v>
      </c>
      <c r="D11" s="198">
        <v>151293163.82853165</v>
      </c>
      <c r="E11" s="198">
        <v>56143758.842957519</v>
      </c>
      <c r="F11" s="198">
        <v>17204470.553517234</v>
      </c>
      <c r="G11" s="198">
        <v>4463265.2833207836</v>
      </c>
      <c r="H11" s="198">
        <v>2586515.294170415</v>
      </c>
      <c r="I11" s="198">
        <v>6064973.2496006023</v>
      </c>
      <c r="J11" s="198">
        <v>1260.0895085858206</v>
      </c>
      <c r="K11" s="198">
        <v>0</v>
      </c>
    </row>
    <row r="12" spans="1:11" x14ac:dyDescent="0.2">
      <c r="A12" s="194">
        <f>A11+1</f>
        <v>3</v>
      </c>
      <c r="B12" s="193" t="s">
        <v>3</v>
      </c>
      <c r="C12" s="79">
        <f t="shared" ref="C12:K12" si="0">SUM(C10:C11)</f>
        <v>356713828.63051242</v>
      </c>
      <c r="D12" s="79">
        <f t="shared" si="0"/>
        <v>231314706.8853482</v>
      </c>
      <c r="E12" s="79">
        <f t="shared" si="0"/>
        <v>84160563.175952315</v>
      </c>
      <c r="F12" s="79">
        <f t="shared" si="0"/>
        <v>23774832.726611845</v>
      </c>
      <c r="G12" s="79">
        <f t="shared" si="0"/>
        <v>5971650.3269350296</v>
      </c>
      <c r="H12" s="79">
        <f t="shared" si="0"/>
        <v>3463573.5966806575</v>
      </c>
      <c r="I12" s="79">
        <f t="shared" si="0"/>
        <v>7974629.1994071258</v>
      </c>
      <c r="J12" s="79">
        <f t="shared" si="0"/>
        <v>53872.71957726519</v>
      </c>
      <c r="K12" s="79">
        <f t="shared" si="0"/>
        <v>0</v>
      </c>
    </row>
    <row r="13" spans="1:11" x14ac:dyDescent="0.2">
      <c r="A13" s="194"/>
      <c r="C13" s="79"/>
      <c r="D13" s="79"/>
      <c r="E13" s="79"/>
      <c r="F13" s="79"/>
      <c r="G13" s="79"/>
      <c r="H13" s="79"/>
      <c r="I13" s="79"/>
      <c r="J13" s="79"/>
      <c r="K13" s="79"/>
    </row>
    <row r="14" spans="1:11" x14ac:dyDescent="0.2">
      <c r="A14" s="88"/>
      <c r="B14" s="7" t="s">
        <v>31</v>
      </c>
    </row>
    <row r="15" spans="1:11" x14ac:dyDescent="0.2">
      <c r="A15" s="88">
        <f>A12+1</f>
        <v>4</v>
      </c>
      <c r="B15" s="1" t="s">
        <v>62</v>
      </c>
      <c r="C15" s="199">
        <f>SUM(D15:K15)</f>
        <v>908473170.24000001</v>
      </c>
      <c r="D15" s="200">
        <v>577541090.477</v>
      </c>
      <c r="E15" s="200">
        <v>214564223.29300004</v>
      </c>
      <c r="F15" s="200">
        <v>65990650.213</v>
      </c>
      <c r="G15" s="200">
        <v>17139795.438999999</v>
      </c>
      <c r="H15" s="200">
        <v>9926029.5300000012</v>
      </c>
      <c r="I15" s="200">
        <v>23311381.288000003</v>
      </c>
      <c r="J15" s="200">
        <v>0</v>
      </c>
      <c r="K15" s="200">
        <v>0</v>
      </c>
    </row>
    <row r="18" spans="1:9" x14ac:dyDescent="0.2">
      <c r="A18" s="88">
        <f>A15+1</f>
        <v>5</v>
      </c>
      <c r="B18" s="193" t="s">
        <v>63</v>
      </c>
      <c r="C18" s="201"/>
      <c r="D18" s="201">
        <f>D10/D15</f>
        <v>0.13855558396845066</v>
      </c>
      <c r="E18" s="201">
        <f t="shared" ref="E18:I18" si="1">E10/E15</f>
        <v>0.13057537693381527</v>
      </c>
      <c r="F18" s="201">
        <f t="shared" si="1"/>
        <v>9.9565046743550115E-2</v>
      </c>
      <c r="G18" s="201">
        <f t="shared" si="1"/>
        <v>8.8004845155972913E-2</v>
      </c>
      <c r="H18" s="201">
        <f t="shared" si="1"/>
        <v>8.8359429100977313E-2</v>
      </c>
      <c r="I18" s="201">
        <f t="shared" si="1"/>
        <v>8.1919467843355867E-2</v>
      </c>
    </row>
    <row r="20" spans="1:9" x14ac:dyDescent="0.2">
      <c r="A20" s="1" t="s">
        <v>250</v>
      </c>
    </row>
    <row r="21" spans="1:9" x14ac:dyDescent="0.2">
      <c r="F21" s="202"/>
      <c r="G21" s="202"/>
      <c r="H21" s="202"/>
    </row>
  </sheetData>
  <pageMargins left="0.25" right="0.25" top="1" bottom="1" header="0.5" footer="0.5"/>
  <pageSetup scale="94" orientation="landscape" blackAndWhite="1" r:id="rId1"/>
  <headerFooter alignWithMargins="0">
    <oddFooter>&amp;CPage &amp;P of &amp;N&amp;R&amp;F
&amp;A</oddFooter>
  </headerFooter>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20"/>
  <sheetViews>
    <sheetView workbookViewId="0">
      <selection sqref="A1:XFD1048576"/>
    </sheetView>
  </sheetViews>
  <sheetFormatPr defaultColWidth="8.85546875" defaultRowHeight="11.25" x14ac:dyDescent="0.2"/>
  <cols>
    <col min="1" max="1" width="3" style="225" bestFit="1" customWidth="1"/>
    <col min="2" max="2" width="47.28515625" style="225" bestFit="1" customWidth="1"/>
    <col min="3" max="3" width="2.7109375" style="225" customWidth="1"/>
    <col min="4" max="4" width="12" style="225" bestFit="1" customWidth="1"/>
    <col min="5" max="5" width="8" style="225" bestFit="1" customWidth="1"/>
    <col min="6" max="16384" width="8.85546875" style="225"/>
  </cols>
  <sheetData>
    <row r="2" spans="1:5" s="227" customFormat="1" x14ac:dyDescent="0.2">
      <c r="A2" s="280" t="s">
        <v>5</v>
      </c>
      <c r="B2" s="280"/>
      <c r="C2" s="280"/>
      <c r="D2" s="280"/>
      <c r="E2" s="280"/>
    </row>
    <row r="3" spans="1:5" s="227" customFormat="1" x14ac:dyDescent="0.2">
      <c r="A3" s="280" t="s">
        <v>292</v>
      </c>
      <c r="B3" s="280"/>
      <c r="C3" s="280"/>
      <c r="D3" s="280"/>
      <c r="E3" s="280"/>
    </row>
    <row r="4" spans="1:5" s="227" customFormat="1" x14ac:dyDescent="0.2">
      <c r="A4" s="280" t="s">
        <v>293</v>
      </c>
      <c r="B4" s="280"/>
      <c r="C4" s="280"/>
      <c r="D4" s="280"/>
      <c r="E4" s="280"/>
    </row>
    <row r="6" spans="1:5" x14ac:dyDescent="0.2">
      <c r="B6" s="226" t="s">
        <v>17</v>
      </c>
      <c r="C6" s="227"/>
      <c r="D6" s="226" t="s">
        <v>0</v>
      </c>
      <c r="E6" s="226" t="s">
        <v>280</v>
      </c>
    </row>
    <row r="7" spans="1:5" x14ac:dyDescent="0.2">
      <c r="A7" s="228">
        <v>2</v>
      </c>
      <c r="B7" s="225" t="s">
        <v>294</v>
      </c>
      <c r="D7" s="229">
        <v>5.1399999999999996E-3</v>
      </c>
      <c r="E7" s="230">
        <f>D7</f>
        <v>5.1399999999999996E-3</v>
      </c>
    </row>
    <row r="8" spans="1:5" x14ac:dyDescent="0.2">
      <c r="A8" s="228">
        <v>3</v>
      </c>
      <c r="B8" s="225" t="s">
        <v>295</v>
      </c>
      <c r="D8" s="229">
        <v>3.8519999999999999E-2</v>
      </c>
      <c r="E8" s="230">
        <f>D8</f>
        <v>3.8519999999999999E-2</v>
      </c>
    </row>
    <row r="9" spans="1:5" x14ac:dyDescent="0.2">
      <c r="A9" s="228">
        <v>4</v>
      </c>
      <c r="B9" s="225" t="s">
        <v>296</v>
      </c>
      <c r="D9" s="229">
        <v>2E-3</v>
      </c>
      <c r="E9" s="230">
        <f>D9</f>
        <v>2E-3</v>
      </c>
    </row>
    <row r="10" spans="1:5" x14ac:dyDescent="0.2">
      <c r="A10" s="228">
        <v>5</v>
      </c>
    </row>
    <row r="11" spans="1:5" x14ac:dyDescent="0.2">
      <c r="A11" s="228">
        <v>6</v>
      </c>
    </row>
    <row r="12" spans="1:5" x14ac:dyDescent="0.2">
      <c r="A12" s="228">
        <v>7</v>
      </c>
      <c r="B12" s="226" t="s">
        <v>292</v>
      </c>
    </row>
    <row r="13" spans="1:5" x14ac:dyDescent="0.2">
      <c r="A13" s="228">
        <v>8</v>
      </c>
      <c r="B13" s="225" t="s">
        <v>297</v>
      </c>
      <c r="D13" s="231">
        <f>D7</f>
        <v>5.1399999999999996E-3</v>
      </c>
    </row>
    <row r="14" spans="1:5" x14ac:dyDescent="0.2">
      <c r="A14" s="228">
        <v>9</v>
      </c>
      <c r="B14" s="225" t="s">
        <v>298</v>
      </c>
      <c r="D14" s="231">
        <f>(1-D13)*D8</f>
        <v>3.8322007199999994E-2</v>
      </c>
    </row>
    <row r="15" spans="1:5" x14ac:dyDescent="0.2">
      <c r="A15" s="228">
        <v>10</v>
      </c>
      <c r="B15" s="225" t="s">
        <v>299</v>
      </c>
      <c r="D15" s="231">
        <f>D9</f>
        <v>2E-3</v>
      </c>
    </row>
    <row r="16" spans="1:5" x14ac:dyDescent="0.2">
      <c r="A16" s="228">
        <v>11</v>
      </c>
      <c r="B16" s="232" t="s">
        <v>300</v>
      </c>
      <c r="D16" s="233">
        <f>SUM(D13:D15)</f>
        <v>4.5462007199999994E-2</v>
      </c>
    </row>
    <row r="17" spans="1:4" x14ac:dyDescent="0.2">
      <c r="A17" s="228">
        <v>12</v>
      </c>
      <c r="B17" s="234" t="s">
        <v>301</v>
      </c>
      <c r="D17" s="233">
        <f>1-D16</f>
        <v>0.95453799279999996</v>
      </c>
    </row>
    <row r="18" spans="1:4" ht="12" thickBot="1" x14ac:dyDescent="0.25">
      <c r="A18" s="228">
        <v>13</v>
      </c>
      <c r="B18" s="232" t="s">
        <v>302</v>
      </c>
      <c r="D18" s="235">
        <f>1/D17</f>
        <v>1.0476272369910011</v>
      </c>
    </row>
    <row r="19" spans="1:4" ht="12" thickTop="1" x14ac:dyDescent="0.2">
      <c r="A19" s="228">
        <v>14</v>
      </c>
    </row>
    <row r="20" spans="1:4" x14ac:dyDescent="0.2">
      <c r="A20" s="228">
        <v>15</v>
      </c>
    </row>
  </sheetData>
  <pageMargins left="0.7" right="0.7" top="0.75" bottom="0.75" header="0.3" footer="0.3"/>
  <pageSetup orientation="landscape" r:id="rId1"/>
  <headerFooter>
    <oddFooter>&amp;CPage &amp;P of &amp;N&amp;R&amp;F
&amp;A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0"/>
  <sheetViews>
    <sheetView topLeftCell="A10" workbookViewId="0">
      <selection activeCell="B25" sqref="B25"/>
    </sheetView>
  </sheetViews>
  <sheetFormatPr defaultRowHeight="12.75" x14ac:dyDescent="0.2"/>
  <cols>
    <col min="2" max="2" width="51.5703125" bestFit="1" customWidth="1"/>
    <col min="3" max="3" width="10.7109375" bestFit="1" customWidth="1"/>
    <col min="5" max="5" width="10.7109375" bestFit="1" customWidth="1"/>
    <col min="6" max="6" width="10.42578125" bestFit="1" customWidth="1"/>
    <col min="7" max="7" width="9.85546875" bestFit="1" customWidth="1"/>
    <col min="9" max="9" width="9.85546875" bestFit="1" customWidth="1"/>
  </cols>
  <sheetData>
    <row r="1" spans="1:18" s="38" customFormat="1" x14ac:dyDescent="0.2">
      <c r="A1" s="505" t="str">
        <f>'106 Tracker Amort Balances'!A1:E1</f>
        <v>Puget Sound Energy</v>
      </c>
      <c r="B1" s="505"/>
      <c r="C1" s="505"/>
      <c r="D1" s="505"/>
      <c r="E1" s="505"/>
      <c r="F1" s="505"/>
      <c r="G1" s="505"/>
      <c r="H1" s="505"/>
      <c r="I1" s="506"/>
    </row>
    <row r="2" spans="1:18" s="38" customFormat="1" ht="11.25" customHeight="1" x14ac:dyDescent="0.2">
      <c r="A2" s="507" t="s">
        <v>380</v>
      </c>
      <c r="B2" s="507"/>
      <c r="C2" s="507"/>
      <c r="D2" s="507"/>
      <c r="E2" s="507"/>
      <c r="F2" s="507"/>
      <c r="G2" s="507"/>
      <c r="H2" s="507"/>
      <c r="I2" s="508"/>
    </row>
    <row r="3" spans="1:18" s="38" customFormat="1" ht="11.25" customHeight="1" x14ac:dyDescent="0.2">
      <c r="A3" s="505" t="str">
        <f>'106 Tracker Amort Balances'!A4:E4</f>
        <v>Effective November 1, 2019</v>
      </c>
      <c r="B3" s="505"/>
      <c r="C3" s="505"/>
      <c r="D3" s="505"/>
      <c r="E3" s="505"/>
      <c r="F3" s="505"/>
      <c r="G3" s="505"/>
      <c r="H3" s="505"/>
      <c r="I3" s="509"/>
    </row>
    <row r="4" spans="1:18" s="38" customFormat="1" ht="11.25" x14ac:dyDescent="0.2">
      <c r="B4" s="1"/>
    </row>
    <row r="5" spans="1:18" s="89" customFormat="1" ht="11.25" x14ac:dyDescent="0.2">
      <c r="C5" s="262" t="s">
        <v>7</v>
      </c>
      <c r="D5" s="263"/>
      <c r="E5" s="262" t="s">
        <v>8</v>
      </c>
      <c r="F5" s="262"/>
      <c r="G5" s="264" t="s">
        <v>38</v>
      </c>
      <c r="H5" s="262"/>
      <c r="I5" s="262"/>
    </row>
    <row r="6" spans="1:18" s="89" customFormat="1" ht="11.25" x14ac:dyDescent="0.2">
      <c r="A6" s="265" t="s">
        <v>6</v>
      </c>
      <c r="B6" s="265" t="s">
        <v>17</v>
      </c>
      <c r="C6" s="267">
        <v>23</v>
      </c>
      <c r="D6" s="268">
        <v>16</v>
      </c>
      <c r="E6" s="267">
        <v>31</v>
      </c>
      <c r="F6" s="269">
        <v>41</v>
      </c>
      <c r="G6" s="270">
        <v>85</v>
      </c>
      <c r="H6" s="269">
        <v>86</v>
      </c>
      <c r="I6" s="269">
        <v>87</v>
      </c>
    </row>
    <row r="7" spans="1:18" s="89" customFormat="1" ht="11.25" x14ac:dyDescent="0.2">
      <c r="A7" s="38">
        <v>1</v>
      </c>
      <c r="B7" s="501" t="s">
        <v>391</v>
      </c>
      <c r="C7" s="500"/>
      <c r="D7" s="358"/>
      <c r="E7" s="500"/>
      <c r="F7" s="358"/>
      <c r="G7" s="358"/>
      <c r="H7" s="358"/>
      <c r="I7" s="358"/>
    </row>
    <row r="8" spans="1:18" s="38" customFormat="1" ht="11.25" x14ac:dyDescent="0.2">
      <c r="A8" s="38">
        <f t="shared" ref="A8:A30" si="0">A7+1</f>
        <v>2</v>
      </c>
      <c r="B8" s="271" t="s">
        <v>325</v>
      </c>
      <c r="C8" s="117">
        <f>'Supplemental 106A Amort Rates'!D32</f>
        <v>-5.8279999999999998E-2</v>
      </c>
      <c r="D8" s="117">
        <f>'Supplemental 106A Amort Rates'!E32</f>
        <v>-5.8279999999999998E-2</v>
      </c>
      <c r="E8" s="117">
        <f>'Supplemental 106A Amort Rates'!F32</f>
        <v>-5.8270000000000002E-2</v>
      </c>
      <c r="F8" s="117">
        <f>'Supplemental 106A Amort Rates'!G32</f>
        <v>-5.8209999999999998E-2</v>
      </c>
      <c r="G8" s="117">
        <f>'Supplemental 106A Amort Rates'!H32</f>
        <v>-5.8189999999999999E-2</v>
      </c>
      <c r="H8" s="117">
        <f>'Supplemental 106A Amort Rates'!I32</f>
        <v>-5.8189999999999999E-2</v>
      </c>
      <c r="I8" s="117">
        <f>'Supplemental 106A Amort Rates'!J32</f>
        <v>-5.8169999999999999E-2</v>
      </c>
      <c r="R8" s="499"/>
    </row>
    <row r="9" spans="1:18" s="38" customFormat="1" ht="11.25" x14ac:dyDescent="0.2">
      <c r="A9" s="38">
        <f t="shared" si="0"/>
        <v>3</v>
      </c>
      <c r="B9" s="272" t="s">
        <v>321</v>
      </c>
      <c r="C9" s="117"/>
      <c r="D9" s="273">
        <f>'Supplemental 106A Amort Rates'!E33</f>
        <v>-1.1100000000000001</v>
      </c>
      <c r="E9" s="117"/>
      <c r="F9" s="117"/>
      <c r="G9" s="117"/>
      <c r="H9" s="117"/>
      <c r="I9" s="117"/>
      <c r="R9" s="499"/>
    </row>
    <row r="10" spans="1:18" s="38" customFormat="1" ht="11.25" x14ac:dyDescent="0.2">
      <c r="A10" s="38">
        <f t="shared" si="0"/>
        <v>4</v>
      </c>
      <c r="C10" s="117"/>
      <c r="D10" s="117"/>
      <c r="E10" s="117"/>
      <c r="F10" s="117"/>
      <c r="G10" s="117"/>
      <c r="H10" s="117"/>
      <c r="I10" s="117"/>
      <c r="R10" s="499"/>
    </row>
    <row r="11" spans="1:18" s="38" customFormat="1" ht="11.25" x14ac:dyDescent="0.2">
      <c r="A11" s="38">
        <f t="shared" si="0"/>
        <v>5</v>
      </c>
      <c r="B11" s="271" t="s">
        <v>352</v>
      </c>
      <c r="C11" s="117">
        <f>'Supplemental 106A Amort Rates'!D29</f>
        <v>5.4429999999999999E-2</v>
      </c>
      <c r="D11" s="117">
        <f>'Supplemental 106A Amort Rates'!E29</f>
        <v>5.4429999999999999E-2</v>
      </c>
      <c r="E11" s="117">
        <f>'Supplemental 106A Amort Rates'!F29</f>
        <v>5.4429999999999999E-2</v>
      </c>
      <c r="F11" s="117">
        <f>'Supplemental 106A Amort Rates'!G29</f>
        <v>5.4429999999999999E-2</v>
      </c>
      <c r="G11" s="117">
        <f>'Supplemental 106A Amort Rates'!H29</f>
        <v>5.4429999999999999E-2</v>
      </c>
      <c r="H11" s="117">
        <f>'Supplemental 106A Amort Rates'!I29</f>
        <v>5.4429999999999999E-2</v>
      </c>
      <c r="I11" s="117">
        <f>'Supplemental 106A Amort Rates'!J29</f>
        <v>5.4429999999999999E-2</v>
      </c>
    </row>
    <row r="12" spans="1:18" s="38" customFormat="1" ht="11.25" x14ac:dyDescent="0.2">
      <c r="A12" s="38">
        <f t="shared" si="0"/>
        <v>6</v>
      </c>
      <c r="B12" s="272" t="s">
        <v>321</v>
      </c>
      <c r="C12" s="117"/>
      <c r="D12" s="273">
        <f>'Supplemental 106A Amort Rates'!E30</f>
        <v>1.03</v>
      </c>
      <c r="E12" s="117"/>
      <c r="F12" s="117"/>
      <c r="G12" s="117"/>
      <c r="H12" s="117"/>
      <c r="I12" s="117"/>
    </row>
    <row r="13" spans="1:18" s="38" customFormat="1" ht="11.25" x14ac:dyDescent="0.2">
      <c r="A13" s="38">
        <f t="shared" si="0"/>
        <v>7</v>
      </c>
      <c r="B13" s="272"/>
      <c r="C13" s="117"/>
      <c r="D13" s="273"/>
      <c r="E13" s="117"/>
      <c r="F13" s="117"/>
      <c r="G13" s="117"/>
      <c r="H13" s="117"/>
      <c r="I13" s="117"/>
    </row>
    <row r="14" spans="1:18" s="38" customFormat="1" ht="11.25" x14ac:dyDescent="0.2">
      <c r="A14" s="38">
        <f t="shared" si="0"/>
        <v>8</v>
      </c>
      <c r="B14" s="272" t="s">
        <v>392</v>
      </c>
      <c r="C14" s="123">
        <f>C8+C11</f>
        <v>-3.8499999999999993E-3</v>
      </c>
      <c r="D14" s="123">
        <f t="shared" ref="D14:I14" si="1">D8+D11</f>
        <v>-3.8499999999999993E-3</v>
      </c>
      <c r="E14" s="123">
        <f t="shared" si="1"/>
        <v>-3.8400000000000031E-3</v>
      </c>
      <c r="F14" s="123">
        <f t="shared" si="1"/>
        <v>-3.7799999999999986E-3</v>
      </c>
      <c r="G14" s="123">
        <f t="shared" si="1"/>
        <v>-3.7599999999999995E-3</v>
      </c>
      <c r="H14" s="123">
        <f t="shared" si="1"/>
        <v>-3.7599999999999995E-3</v>
      </c>
      <c r="I14" s="123">
        <f t="shared" si="1"/>
        <v>-3.7400000000000003E-3</v>
      </c>
    </row>
    <row r="15" spans="1:18" s="38" customFormat="1" ht="11.25" x14ac:dyDescent="0.2">
      <c r="A15" s="38">
        <f t="shared" si="0"/>
        <v>9</v>
      </c>
      <c r="B15" s="272"/>
      <c r="C15" s="117"/>
      <c r="D15" s="273"/>
      <c r="E15" s="117"/>
      <c r="F15" s="117"/>
      <c r="G15" s="117"/>
      <c r="H15" s="117"/>
      <c r="I15" s="117"/>
    </row>
    <row r="16" spans="1:18" s="38" customFormat="1" ht="11.25" x14ac:dyDescent="0.2">
      <c r="A16" s="38">
        <f t="shared" si="0"/>
        <v>10</v>
      </c>
      <c r="B16" s="501" t="s">
        <v>388</v>
      </c>
      <c r="C16" s="117"/>
      <c r="D16" s="273"/>
      <c r="E16" s="117"/>
      <c r="F16" s="117"/>
      <c r="G16" s="117"/>
      <c r="H16" s="117"/>
      <c r="I16" s="117"/>
    </row>
    <row r="17" spans="1:9" s="38" customFormat="1" ht="11.25" x14ac:dyDescent="0.2">
      <c r="A17" s="38">
        <f t="shared" si="0"/>
        <v>11</v>
      </c>
      <c r="B17" s="271" t="s">
        <v>389</v>
      </c>
      <c r="C17" s="123">
        <f>C11</f>
        <v>5.4429999999999999E-2</v>
      </c>
      <c r="D17" s="123">
        <f t="shared" ref="D17:I18" si="2">D11</f>
        <v>5.4429999999999999E-2</v>
      </c>
      <c r="E17" s="123">
        <f t="shared" si="2"/>
        <v>5.4429999999999999E-2</v>
      </c>
      <c r="F17" s="123">
        <f t="shared" si="2"/>
        <v>5.4429999999999999E-2</v>
      </c>
      <c r="G17" s="123">
        <f t="shared" si="2"/>
        <v>5.4429999999999999E-2</v>
      </c>
      <c r="H17" s="123">
        <f t="shared" si="2"/>
        <v>5.4429999999999999E-2</v>
      </c>
      <c r="I17" s="123">
        <f t="shared" si="2"/>
        <v>5.4429999999999999E-2</v>
      </c>
    </row>
    <row r="18" spans="1:9" s="38" customFormat="1" ht="11.25" x14ac:dyDescent="0.2">
      <c r="A18" s="38">
        <f t="shared" si="0"/>
        <v>12</v>
      </c>
      <c r="B18" s="272" t="s">
        <v>390</v>
      </c>
      <c r="C18" s="123"/>
      <c r="D18" s="123">
        <f t="shared" si="2"/>
        <v>1.03</v>
      </c>
      <c r="E18" s="123"/>
      <c r="F18" s="123"/>
      <c r="G18" s="123"/>
      <c r="H18" s="123"/>
      <c r="I18" s="123"/>
    </row>
    <row r="19" spans="1:9" s="38" customFormat="1" ht="11.25" x14ac:dyDescent="0.2">
      <c r="A19" s="38">
        <f t="shared" si="0"/>
        <v>13</v>
      </c>
      <c r="B19" s="272"/>
      <c r="C19" s="117"/>
      <c r="D19" s="273"/>
      <c r="E19" s="117"/>
      <c r="F19" s="117"/>
      <c r="G19" s="117"/>
      <c r="H19" s="117"/>
      <c r="I19" s="117"/>
    </row>
    <row r="20" spans="1:9" s="38" customFormat="1" ht="11.25" x14ac:dyDescent="0.2">
      <c r="A20" s="38">
        <f t="shared" si="0"/>
        <v>14</v>
      </c>
      <c r="B20" s="271" t="s">
        <v>353</v>
      </c>
      <c r="C20" s="117">
        <f>'Supplemental 106B Amort Rates'!D27</f>
        <v>6.1969999999999997E-2</v>
      </c>
      <c r="D20" s="117">
        <f>'Supplemental 106B Amort Rates'!E27</f>
        <v>6.1969999999999997E-2</v>
      </c>
      <c r="E20" s="117">
        <f>'Supplemental 106B Amort Rates'!F27</f>
        <v>6.1969999999999997E-2</v>
      </c>
      <c r="F20" s="117">
        <f>'Supplemental 106B Amort Rates'!G27</f>
        <v>6.1969999999999997E-2</v>
      </c>
      <c r="G20" s="117">
        <f>'Supplemental 106B Amort Rates'!H27</f>
        <v>6.1969999999999997E-2</v>
      </c>
      <c r="H20" s="117">
        <f>'Supplemental 106B Amort Rates'!I27</f>
        <v>6.1969999999999997E-2</v>
      </c>
      <c r="I20" s="117">
        <f>'Supplemental 106B Amort Rates'!J27</f>
        <v>6.1969999999999997E-2</v>
      </c>
    </row>
    <row r="21" spans="1:9" s="38" customFormat="1" ht="11.25" x14ac:dyDescent="0.2">
      <c r="A21" s="38">
        <f t="shared" si="0"/>
        <v>15</v>
      </c>
      <c r="B21" s="272" t="s">
        <v>390</v>
      </c>
      <c r="C21" s="117"/>
      <c r="D21" s="273">
        <f>'Supplemental 106B Amort Rates'!E28</f>
        <v>1.18</v>
      </c>
      <c r="E21" s="117"/>
      <c r="F21" s="117"/>
      <c r="G21" s="117"/>
      <c r="H21" s="117"/>
      <c r="I21" s="117"/>
    </row>
    <row r="22" spans="1:9" s="38" customFormat="1" ht="11.25" x14ac:dyDescent="0.2">
      <c r="A22" s="38">
        <f t="shared" si="0"/>
        <v>16</v>
      </c>
      <c r="C22" s="117"/>
      <c r="D22" s="117"/>
      <c r="E22" s="117"/>
      <c r="F22" s="117"/>
      <c r="G22" s="117"/>
      <c r="H22" s="117"/>
      <c r="I22" s="117"/>
    </row>
    <row r="23" spans="1:9" s="38" customFormat="1" ht="11.25" x14ac:dyDescent="0.2">
      <c r="A23" s="38">
        <f t="shared" si="0"/>
        <v>17</v>
      </c>
      <c r="B23" s="271" t="s">
        <v>381</v>
      </c>
      <c r="C23" s="117">
        <f>'106 Tracker Amort Rates'!D34</f>
        <v>-1.6150000000000001E-2</v>
      </c>
      <c r="D23" s="117">
        <f>'106 Tracker Amort Rates'!E34</f>
        <v>-1.6150000000000001E-2</v>
      </c>
      <c r="E23" s="117">
        <f>'106 Tracker Amort Rates'!F34</f>
        <v>-1.6150000000000001E-2</v>
      </c>
      <c r="F23" s="117">
        <f>'106 Tracker Amort Rates'!G34</f>
        <v>-1.6119999999999999E-2</v>
      </c>
      <c r="G23" s="117">
        <f>'106 Tracker Amort Rates'!H34</f>
        <v>-1.6109999999999999E-2</v>
      </c>
      <c r="H23" s="117">
        <f>'106 Tracker Amort Rates'!I34</f>
        <v>-1.6109999999999999E-2</v>
      </c>
      <c r="I23" s="117">
        <f>'106 Tracker Amort Rates'!J34</f>
        <v>-1.6109999999999999E-2</v>
      </c>
    </row>
    <row r="24" spans="1:9" s="38" customFormat="1" ht="11.25" x14ac:dyDescent="0.2">
      <c r="A24" s="38">
        <f t="shared" si="0"/>
        <v>18</v>
      </c>
      <c r="B24" s="272" t="s">
        <v>390</v>
      </c>
      <c r="C24" s="117"/>
      <c r="D24" s="273">
        <f>'106 Tracker Amort Rates'!E35</f>
        <v>-0.31</v>
      </c>
      <c r="E24" s="117"/>
      <c r="F24" s="117"/>
      <c r="G24" s="117"/>
      <c r="H24" s="117"/>
      <c r="I24" s="117"/>
    </row>
    <row r="25" spans="1:9" s="38" customFormat="1" ht="11.25" x14ac:dyDescent="0.2">
      <c r="A25" s="38">
        <f t="shared" si="0"/>
        <v>19</v>
      </c>
      <c r="C25" s="117"/>
      <c r="D25" s="117"/>
      <c r="E25" s="117"/>
      <c r="F25" s="117"/>
      <c r="G25" s="117"/>
      <c r="H25" s="117"/>
      <c r="I25" s="117"/>
    </row>
    <row r="26" spans="1:9" s="38" customFormat="1" ht="11.25" x14ac:dyDescent="0.2">
      <c r="A26" s="38">
        <f t="shared" si="0"/>
        <v>20</v>
      </c>
      <c r="B26" s="271" t="s">
        <v>326</v>
      </c>
      <c r="C26" s="123">
        <f t="shared" ref="C26:I26" si="3">C11+C20+C23</f>
        <v>0.10025000000000001</v>
      </c>
      <c r="D26" s="123">
        <f t="shared" si="3"/>
        <v>0.10025000000000001</v>
      </c>
      <c r="E26" s="123">
        <f t="shared" si="3"/>
        <v>0.10025000000000001</v>
      </c>
      <c r="F26" s="123">
        <f t="shared" si="3"/>
        <v>0.10028000000000001</v>
      </c>
      <c r="G26" s="123">
        <f t="shared" si="3"/>
        <v>0.10029</v>
      </c>
      <c r="H26" s="123">
        <f t="shared" si="3"/>
        <v>0.10029</v>
      </c>
      <c r="I26" s="123">
        <f t="shared" si="3"/>
        <v>0.10029</v>
      </c>
    </row>
    <row r="27" spans="1:9" s="38" customFormat="1" ht="11.25" x14ac:dyDescent="0.2">
      <c r="A27" s="38">
        <f t="shared" si="0"/>
        <v>21</v>
      </c>
      <c r="B27" s="272" t="s">
        <v>322</v>
      </c>
      <c r="C27" s="123"/>
      <c r="D27" s="274">
        <f>D12+D21+D24</f>
        <v>1.9</v>
      </c>
      <c r="E27" s="123"/>
      <c r="F27" s="123"/>
      <c r="G27" s="123"/>
      <c r="H27" s="123"/>
      <c r="I27" s="123"/>
    </row>
    <row r="28" spans="1:9" s="38" customFormat="1" ht="11.25" x14ac:dyDescent="0.2">
      <c r="A28" s="38">
        <f t="shared" si="0"/>
        <v>22</v>
      </c>
    </row>
    <row r="29" spans="1:9" x14ac:dyDescent="0.2">
      <c r="A29" s="38">
        <f t="shared" si="0"/>
        <v>23</v>
      </c>
      <c r="B29" s="271" t="s">
        <v>394</v>
      </c>
      <c r="C29" s="123">
        <f>C26-C14</f>
        <v>0.1041</v>
      </c>
      <c r="D29" s="123">
        <f t="shared" ref="D29:I29" si="4">D26-D14</f>
        <v>0.1041</v>
      </c>
      <c r="E29" s="123">
        <f t="shared" si="4"/>
        <v>0.10409000000000002</v>
      </c>
      <c r="F29" s="123">
        <f t="shared" si="4"/>
        <v>0.10406000000000001</v>
      </c>
      <c r="G29" s="123">
        <f t="shared" si="4"/>
        <v>0.10405</v>
      </c>
      <c r="H29" s="123">
        <f t="shared" si="4"/>
        <v>0.10405</v>
      </c>
      <c r="I29" s="123">
        <f t="shared" si="4"/>
        <v>0.10403000000000001</v>
      </c>
    </row>
    <row r="30" spans="1:9" x14ac:dyDescent="0.2">
      <c r="A30" s="38">
        <f t="shared" si="0"/>
        <v>24</v>
      </c>
      <c r="B30" s="271" t="s">
        <v>393</v>
      </c>
      <c r="C30" s="502">
        <f>-C29/C14</f>
        <v>27.038961038961045</v>
      </c>
      <c r="D30" s="502">
        <f t="shared" ref="D30:I30" si="5">-D29/D14</f>
        <v>27.038961038961045</v>
      </c>
      <c r="E30" s="502">
        <f t="shared" si="5"/>
        <v>27.106770833333314</v>
      </c>
      <c r="F30" s="502">
        <f t="shared" si="5"/>
        <v>27.529100529100543</v>
      </c>
      <c r="G30" s="502">
        <f t="shared" si="5"/>
        <v>27.672872340425538</v>
      </c>
      <c r="H30" s="502">
        <f t="shared" si="5"/>
        <v>27.672872340425538</v>
      </c>
      <c r="I30" s="502">
        <f t="shared" si="5"/>
        <v>27.815508021390375</v>
      </c>
    </row>
  </sheetData>
  <mergeCells count="3">
    <mergeCell ref="A1:I1"/>
    <mergeCell ref="A2:I2"/>
    <mergeCell ref="A3:I3"/>
  </mergeCells>
  <pageMargins left="0.7" right="0.7" top="0.75" bottom="0.75" header="0.3" footer="0.3"/>
  <pageSetup scale="94" orientation="landscape" horizontalDpi="90" verticalDpi="90" r:id="rId1"/>
  <headerFooter>
    <oddFooter>&amp;CPage # &amp;P of &amp;N&amp;R&amp;F
&amp;A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0"/>
  <sheetViews>
    <sheetView zoomScaleNormal="100" workbookViewId="0">
      <pane ySplit="5" topLeftCell="A32" activePane="bottomLeft" state="frozen"/>
      <selection pane="bottomLeft" activeCell="C45" sqref="C45"/>
    </sheetView>
  </sheetViews>
  <sheetFormatPr defaultColWidth="9.140625" defaultRowHeight="11.25" x14ac:dyDescent="0.2"/>
  <cols>
    <col min="1" max="1" width="4" style="85" bestFit="1" customWidth="1"/>
    <col min="2" max="2" width="49" style="38" customWidth="1"/>
    <col min="3" max="3" width="12.7109375" style="38" bestFit="1" customWidth="1"/>
    <col min="4" max="4" width="12.140625" style="38" bestFit="1" customWidth="1"/>
    <col min="5" max="5" width="17.42578125" style="38" bestFit="1" customWidth="1"/>
    <col min="6" max="6" width="15.28515625" style="38" customWidth="1"/>
    <col min="7" max="7" width="10.7109375" style="38" bestFit="1" customWidth="1"/>
    <col min="8" max="16384" width="9.140625" style="38"/>
  </cols>
  <sheetData>
    <row r="1" spans="1:6" ht="11.25" customHeight="1" x14ac:dyDescent="0.2">
      <c r="A1" s="511" t="s">
        <v>5</v>
      </c>
      <c r="B1" s="511"/>
      <c r="C1" s="511"/>
      <c r="D1" s="511"/>
      <c r="E1" s="511"/>
    </row>
    <row r="2" spans="1:6" x14ac:dyDescent="0.2">
      <c r="A2" s="511" t="s">
        <v>386</v>
      </c>
      <c r="B2" s="512"/>
      <c r="C2" s="512"/>
      <c r="D2" s="512"/>
      <c r="E2" s="512"/>
    </row>
    <row r="3" spans="1:6" x14ac:dyDescent="0.2">
      <c r="A3" s="511" t="s">
        <v>107</v>
      </c>
      <c r="B3" s="512"/>
      <c r="C3" s="512"/>
      <c r="D3" s="512"/>
      <c r="E3" s="512"/>
    </row>
    <row r="4" spans="1:6" x14ac:dyDescent="0.2">
      <c r="A4" s="511" t="s">
        <v>275</v>
      </c>
      <c r="B4" s="512"/>
      <c r="C4" s="512"/>
      <c r="D4" s="512"/>
      <c r="E4" s="512"/>
    </row>
    <row r="5" spans="1:6" x14ac:dyDescent="0.2">
      <c r="A5" s="127"/>
      <c r="B5" s="8"/>
      <c r="C5" s="8"/>
      <c r="D5" s="8"/>
      <c r="E5" s="8"/>
    </row>
    <row r="7" spans="1:6" x14ac:dyDescent="0.2">
      <c r="A7" s="88"/>
      <c r="B7" s="89" t="s">
        <v>273</v>
      </c>
      <c r="C7" s="90"/>
    </row>
    <row r="8" spans="1:6" x14ac:dyDescent="0.2">
      <c r="A8" s="88"/>
      <c r="B8" s="89"/>
      <c r="C8" s="91" t="s">
        <v>3</v>
      </c>
    </row>
    <row r="9" spans="1:6" x14ac:dyDescent="0.2">
      <c r="A9" s="88">
        <v>1</v>
      </c>
      <c r="B9" s="38" t="s">
        <v>395</v>
      </c>
      <c r="C9" s="426">
        <v>-102118.89726333333</v>
      </c>
    </row>
    <row r="10" spans="1:6" x14ac:dyDescent="0.2">
      <c r="A10" s="88">
        <f>A9+1</f>
        <v>2</v>
      </c>
      <c r="B10" s="38" t="s">
        <v>396</v>
      </c>
      <c r="C10" s="426">
        <v>-4007918.7717787502</v>
      </c>
    </row>
    <row r="11" spans="1:6" x14ac:dyDescent="0.2">
      <c r="A11" s="88">
        <f t="shared" ref="A11:A12" si="0">A10+1</f>
        <v>3</v>
      </c>
      <c r="B11" s="38" t="s">
        <v>399</v>
      </c>
      <c r="C11" s="426">
        <v>40358636.472735591</v>
      </c>
    </row>
    <row r="12" spans="1:6" x14ac:dyDescent="0.2">
      <c r="A12" s="88">
        <f t="shared" si="0"/>
        <v>4</v>
      </c>
      <c r="B12" s="38" t="s">
        <v>110</v>
      </c>
      <c r="C12" s="93">
        <f>SUM(C9:C11)</f>
        <v>36248598.803693511</v>
      </c>
      <c r="D12" s="94"/>
    </row>
    <row r="13" spans="1:6" x14ac:dyDescent="0.2">
      <c r="A13" s="88">
        <f t="shared" ref="A13:A48" si="1">A12+1</f>
        <v>5</v>
      </c>
      <c r="C13" s="95"/>
    </row>
    <row r="14" spans="1:6" x14ac:dyDescent="0.2">
      <c r="A14" s="88">
        <f t="shared" si="1"/>
        <v>6</v>
      </c>
      <c r="C14" s="95"/>
    </row>
    <row r="15" spans="1:6" x14ac:dyDescent="0.2">
      <c r="A15" s="88">
        <f t="shared" si="1"/>
        <v>7</v>
      </c>
      <c r="B15" s="89" t="s">
        <v>274</v>
      </c>
      <c r="C15" s="95"/>
      <c r="E15" s="8"/>
    </row>
    <row r="16" spans="1:6" x14ac:dyDescent="0.2">
      <c r="A16" s="88">
        <f t="shared" si="1"/>
        <v>8</v>
      </c>
      <c r="C16" s="91" t="s">
        <v>3</v>
      </c>
      <c r="D16" s="96" t="s">
        <v>111</v>
      </c>
      <c r="E16" s="97" t="s">
        <v>112</v>
      </c>
      <c r="F16" s="1"/>
    </row>
    <row r="17" spans="1:6" x14ac:dyDescent="0.2">
      <c r="A17" s="88">
        <f t="shared" si="1"/>
        <v>9</v>
      </c>
      <c r="B17" s="38" t="s">
        <v>113</v>
      </c>
      <c r="C17" s="94">
        <f>SUM(D17:E17)</f>
        <v>18453920.247442726</v>
      </c>
      <c r="D17" s="426">
        <v>108177.59412193045</v>
      </c>
      <c r="E17" s="426">
        <v>18345742.653320797</v>
      </c>
      <c r="F17" s="1"/>
    </row>
    <row r="18" spans="1:6" x14ac:dyDescent="0.2">
      <c r="A18" s="88">
        <f t="shared" si="1"/>
        <v>10</v>
      </c>
      <c r="B18" s="38" t="s">
        <v>114</v>
      </c>
      <c r="C18" s="94">
        <f>SUM(D18:E18)</f>
        <v>103584874.71154331</v>
      </c>
      <c r="D18" s="426">
        <v>4403156.6344844075</v>
      </c>
      <c r="E18" s="426">
        <v>99181718.077058896</v>
      </c>
      <c r="F18" s="1"/>
    </row>
    <row r="19" spans="1:6" x14ac:dyDescent="0.2">
      <c r="A19" s="88">
        <f t="shared" si="1"/>
        <v>11</v>
      </c>
      <c r="B19" s="38" t="s">
        <v>115</v>
      </c>
      <c r="C19" s="93">
        <f>SUM(C17:C18)</f>
        <v>122038794.95898603</v>
      </c>
      <c r="D19" s="93">
        <f>SUM(D17:D18)</f>
        <v>4511334.2286063377</v>
      </c>
      <c r="E19" s="93">
        <f>SUM(E17:E18)</f>
        <v>117527460.7303797</v>
      </c>
      <c r="F19" s="1"/>
    </row>
    <row r="20" spans="1:6" x14ac:dyDescent="0.2">
      <c r="A20" s="88">
        <f t="shared" si="1"/>
        <v>12</v>
      </c>
      <c r="C20" s="94"/>
      <c r="D20" s="94"/>
      <c r="E20" s="94"/>
      <c r="F20" s="39"/>
    </row>
    <row r="21" spans="1:6" x14ac:dyDescent="0.2">
      <c r="A21" s="88">
        <f t="shared" si="1"/>
        <v>13</v>
      </c>
      <c r="B21" s="98" t="s">
        <v>116</v>
      </c>
      <c r="C21" s="94">
        <f>+C12+C19</f>
        <v>158287393.76267955</v>
      </c>
      <c r="D21" s="94"/>
      <c r="E21" s="94"/>
      <c r="F21" s="1"/>
    </row>
    <row r="22" spans="1:6" x14ac:dyDescent="0.2">
      <c r="A22" s="88">
        <f t="shared" si="1"/>
        <v>14</v>
      </c>
      <c r="B22" s="98"/>
      <c r="C22" s="94"/>
      <c r="D22" s="94"/>
      <c r="E22" s="94"/>
      <c r="F22" s="1"/>
    </row>
    <row r="23" spans="1:6" x14ac:dyDescent="0.2">
      <c r="A23" s="88">
        <f t="shared" si="1"/>
        <v>15</v>
      </c>
      <c r="D23" s="94"/>
      <c r="E23" s="94"/>
      <c r="F23" s="1"/>
    </row>
    <row r="24" spans="1:6" x14ac:dyDescent="0.2">
      <c r="A24" s="88">
        <f t="shared" si="1"/>
        <v>16</v>
      </c>
      <c r="B24" s="89" t="s">
        <v>117</v>
      </c>
      <c r="D24" s="94"/>
      <c r="E24" s="94"/>
      <c r="F24" s="1"/>
    </row>
    <row r="25" spans="1:6" x14ac:dyDescent="0.2">
      <c r="A25" s="88">
        <f t="shared" si="1"/>
        <v>17</v>
      </c>
      <c r="B25" s="38" t="s">
        <v>398</v>
      </c>
      <c r="D25" s="429">
        <v>0</v>
      </c>
      <c r="E25" s="99"/>
      <c r="F25" s="1"/>
    </row>
    <row r="26" spans="1:6" x14ac:dyDescent="0.2">
      <c r="A26" s="88">
        <f t="shared" si="1"/>
        <v>18</v>
      </c>
      <c r="B26" s="89"/>
      <c r="D26" s="94"/>
      <c r="E26" s="100"/>
      <c r="F26" s="1"/>
    </row>
    <row r="27" spans="1:6" x14ac:dyDescent="0.2">
      <c r="A27" s="88">
        <f t="shared" si="1"/>
        <v>19</v>
      </c>
      <c r="B27" s="89"/>
      <c r="C27" s="101" t="s">
        <v>3</v>
      </c>
      <c r="D27" s="96" t="s">
        <v>111</v>
      </c>
      <c r="E27" s="97" t="s">
        <v>112</v>
      </c>
      <c r="F27" s="1"/>
    </row>
    <row r="28" spans="1:6" x14ac:dyDescent="0.2">
      <c r="A28" s="88">
        <f t="shared" si="1"/>
        <v>20</v>
      </c>
      <c r="B28" s="38" t="s">
        <v>2</v>
      </c>
      <c r="C28" s="79">
        <f>+C17*D25</f>
        <v>0</v>
      </c>
      <c r="D28" s="100">
        <f>D17*D25</f>
        <v>0</v>
      </c>
      <c r="E28" s="94">
        <f>+C28-D28</f>
        <v>0</v>
      </c>
      <c r="F28" s="37"/>
    </row>
    <row r="29" spans="1:6" x14ac:dyDescent="0.2">
      <c r="A29" s="88">
        <f t="shared" si="1"/>
        <v>21</v>
      </c>
      <c r="B29" s="38" t="s">
        <v>118</v>
      </c>
      <c r="C29" s="79">
        <f>SUM(D29:E29)</f>
        <v>-10781809.738456704</v>
      </c>
      <c r="D29" s="425">
        <v>3680587.8644844075</v>
      </c>
      <c r="E29" s="426">
        <v>-14462397.602941111</v>
      </c>
      <c r="F29" s="79"/>
    </row>
    <row r="30" spans="1:6" x14ac:dyDescent="0.2">
      <c r="A30" s="88">
        <f t="shared" si="1"/>
        <v>22</v>
      </c>
      <c r="B30" s="38" t="s">
        <v>3</v>
      </c>
      <c r="C30" s="93">
        <f>+C28+C29</f>
        <v>-10781809.738456704</v>
      </c>
      <c r="D30" s="93">
        <f>SUM(D28:D29)</f>
        <v>3680587.8644844075</v>
      </c>
      <c r="E30" s="93">
        <f>SUM(E28:E29)</f>
        <v>-14462397.602941111</v>
      </c>
      <c r="F30" s="1"/>
    </row>
    <row r="31" spans="1:6" x14ac:dyDescent="0.2">
      <c r="A31" s="88">
        <f t="shared" si="1"/>
        <v>23</v>
      </c>
      <c r="D31" s="94"/>
      <c r="E31" s="94"/>
      <c r="F31" s="1"/>
    </row>
    <row r="32" spans="1:6" x14ac:dyDescent="0.2">
      <c r="A32" s="88">
        <f t="shared" si="1"/>
        <v>24</v>
      </c>
      <c r="D32" s="94"/>
      <c r="E32" s="94"/>
      <c r="F32" s="1"/>
    </row>
    <row r="33" spans="1:14" x14ac:dyDescent="0.2">
      <c r="A33" s="88">
        <f t="shared" si="1"/>
        <v>25</v>
      </c>
      <c r="B33" s="89" t="s">
        <v>290</v>
      </c>
      <c r="D33" s="1"/>
      <c r="E33" s="1"/>
      <c r="F33" s="1"/>
    </row>
    <row r="34" spans="1:14" x14ac:dyDescent="0.2">
      <c r="A34" s="88">
        <f t="shared" si="1"/>
        <v>26</v>
      </c>
      <c r="B34" s="89"/>
      <c r="C34" s="102" t="s">
        <v>3</v>
      </c>
      <c r="D34" s="1"/>
      <c r="E34" s="1"/>
      <c r="F34" s="1"/>
    </row>
    <row r="35" spans="1:14" x14ac:dyDescent="0.2">
      <c r="A35" s="88">
        <f t="shared" si="1"/>
        <v>27</v>
      </c>
      <c r="B35" s="38" t="s">
        <v>119</v>
      </c>
      <c r="C35" s="453">
        <f>C9+C28</f>
        <v>-102118.89726333333</v>
      </c>
      <c r="D35" s="103"/>
      <c r="E35" s="103"/>
      <c r="F35" s="103"/>
    </row>
    <row r="36" spans="1:14" x14ac:dyDescent="0.2">
      <c r="A36" s="88">
        <f t="shared" si="1"/>
        <v>28</v>
      </c>
      <c r="B36" s="38" t="s">
        <v>120</v>
      </c>
      <c r="C36" s="453">
        <f>C10+C29</f>
        <v>-14789728.510235455</v>
      </c>
      <c r="D36" s="17"/>
      <c r="E36" s="103"/>
      <c r="F36" s="103"/>
    </row>
    <row r="37" spans="1:14" x14ac:dyDescent="0.2">
      <c r="A37" s="88">
        <f t="shared" si="1"/>
        <v>29</v>
      </c>
      <c r="B37" s="38" t="s">
        <v>3</v>
      </c>
      <c r="C37" s="454">
        <f>SUM(C35:C36)</f>
        <v>-14891847.407498788</v>
      </c>
      <c r="D37" s="103"/>
      <c r="E37" s="103"/>
      <c r="F37" s="103"/>
      <c r="G37" s="104"/>
    </row>
    <row r="38" spans="1:14" ht="15" x14ac:dyDescent="0.25">
      <c r="A38" s="88">
        <f t="shared" si="1"/>
        <v>30</v>
      </c>
      <c r="C38" s="451"/>
      <c r="D38" s="1"/>
      <c r="E38" s="1"/>
      <c r="F38" s="1"/>
    </row>
    <row r="39" spans="1:14" x14ac:dyDescent="0.2">
      <c r="A39" s="88">
        <f t="shared" si="1"/>
        <v>31</v>
      </c>
      <c r="D39" s="1"/>
      <c r="E39" s="1"/>
      <c r="F39" s="1"/>
    </row>
    <row r="40" spans="1:14" x14ac:dyDescent="0.2">
      <c r="A40" s="88">
        <f t="shared" si="1"/>
        <v>32</v>
      </c>
      <c r="B40" s="105" t="s">
        <v>359</v>
      </c>
      <c r="F40" s="1"/>
    </row>
    <row r="41" spans="1:14" x14ac:dyDescent="0.2">
      <c r="A41" s="88">
        <f t="shared" si="1"/>
        <v>33</v>
      </c>
      <c r="B41" s="105"/>
      <c r="C41" s="87" t="s">
        <v>121</v>
      </c>
      <c r="D41" s="106" t="s">
        <v>358</v>
      </c>
      <c r="F41" s="1"/>
    </row>
    <row r="42" spans="1:14" x14ac:dyDescent="0.2">
      <c r="A42" s="88">
        <f t="shared" si="1"/>
        <v>34</v>
      </c>
      <c r="B42" s="105"/>
      <c r="C42" s="96" t="s">
        <v>122</v>
      </c>
      <c r="D42" s="13" t="s">
        <v>123</v>
      </c>
      <c r="F42" s="1"/>
    </row>
    <row r="43" spans="1:14" x14ac:dyDescent="0.2">
      <c r="A43" s="88">
        <f t="shared" si="1"/>
        <v>35</v>
      </c>
      <c r="B43" s="107" t="s">
        <v>124</v>
      </c>
      <c r="C43" s="108">
        <v>1489225.4480914271</v>
      </c>
      <c r="D43" s="109">
        <v>18384814.410892151</v>
      </c>
      <c r="E43" s="40"/>
      <c r="F43" s="1"/>
      <c r="G43" s="1"/>
      <c r="H43" s="1"/>
      <c r="I43" s="1"/>
      <c r="J43" s="1"/>
      <c r="K43" s="1"/>
      <c r="L43" s="1"/>
      <c r="M43" s="1"/>
      <c r="N43" s="1"/>
    </row>
    <row r="44" spans="1:14" x14ac:dyDescent="0.2">
      <c r="A44" s="88">
        <f t="shared" si="1"/>
        <v>36</v>
      </c>
      <c r="B44" s="107" t="s">
        <v>125</v>
      </c>
      <c r="C44" s="109">
        <v>7347978.248273991</v>
      </c>
      <c r="D44" s="109">
        <v>610905.64859035984</v>
      </c>
      <c r="F44" s="1"/>
    </row>
    <row r="45" spans="1:14" x14ac:dyDescent="0.2">
      <c r="A45" s="88">
        <f t="shared" si="1"/>
        <v>37</v>
      </c>
      <c r="B45" s="110" t="s">
        <v>360</v>
      </c>
      <c r="C45" s="109">
        <v>-3171119.4293792336</v>
      </c>
      <c r="D45" s="109">
        <v>3522680.9067016668</v>
      </c>
    </row>
    <row r="46" spans="1:14" x14ac:dyDescent="0.2">
      <c r="A46" s="88">
        <f t="shared" si="1"/>
        <v>38</v>
      </c>
      <c r="B46" s="110" t="s">
        <v>361</v>
      </c>
      <c r="C46" s="109">
        <v>15153255.616703844</v>
      </c>
      <c r="D46" s="109">
        <v>0</v>
      </c>
    </row>
    <row r="47" spans="1:14" x14ac:dyDescent="0.2">
      <c r="A47" s="88">
        <f t="shared" si="1"/>
        <v>39</v>
      </c>
      <c r="B47" s="110" t="s">
        <v>362</v>
      </c>
      <c r="C47" s="109">
        <v>77859663.186604813</v>
      </c>
      <c r="D47" s="109">
        <v>61066072.080815069</v>
      </c>
    </row>
    <row r="48" spans="1:14" x14ac:dyDescent="0.2">
      <c r="A48" s="88">
        <f t="shared" si="1"/>
        <v>40</v>
      </c>
      <c r="B48" s="110" t="s">
        <v>126</v>
      </c>
      <c r="C48" s="111">
        <v>92365145.979326174</v>
      </c>
      <c r="D48" s="111">
        <v>83584472.475783616</v>
      </c>
    </row>
    <row r="49" spans="1:6" x14ac:dyDescent="0.2">
      <c r="A49" s="88"/>
      <c r="B49" s="110"/>
      <c r="C49" s="16"/>
      <c r="D49" s="108"/>
      <c r="E49" s="86"/>
    </row>
    <row r="50" spans="1:6" ht="21" customHeight="1" x14ac:dyDescent="0.2">
      <c r="A50" s="88"/>
      <c r="B50" s="510" t="s">
        <v>400</v>
      </c>
      <c r="C50" s="510"/>
      <c r="D50" s="510"/>
      <c r="E50" s="510"/>
    </row>
    <row r="51" spans="1:6" x14ac:dyDescent="0.2">
      <c r="A51" s="88"/>
      <c r="B51" s="1"/>
      <c r="C51" s="79"/>
      <c r="D51" s="79"/>
      <c r="E51" s="1"/>
    </row>
    <row r="52" spans="1:6" ht="24" customHeight="1" x14ac:dyDescent="0.2">
      <c r="A52" s="112"/>
      <c r="B52" s="510" t="s">
        <v>397</v>
      </c>
      <c r="C52" s="510"/>
      <c r="D52" s="510"/>
      <c r="E52" s="510"/>
      <c r="F52" s="86"/>
    </row>
    <row r="53" spans="1:6" x14ac:dyDescent="0.2">
      <c r="A53" s="88"/>
    </row>
    <row r="54" spans="1:6" x14ac:dyDescent="0.2">
      <c r="A54" s="88"/>
    </row>
    <row r="55" spans="1:6" x14ac:dyDescent="0.2">
      <c r="A55" s="88"/>
    </row>
    <row r="56" spans="1:6" x14ac:dyDescent="0.2">
      <c r="A56" s="88"/>
    </row>
    <row r="57" spans="1:6" x14ac:dyDescent="0.2">
      <c r="A57" s="88"/>
    </row>
    <row r="58" spans="1:6" x14ac:dyDescent="0.2">
      <c r="A58" s="88"/>
    </row>
    <row r="59" spans="1:6" x14ac:dyDescent="0.2">
      <c r="A59" s="88"/>
    </row>
    <row r="60" spans="1:6" x14ac:dyDescent="0.2">
      <c r="A60" s="88"/>
    </row>
    <row r="61" spans="1:6" x14ac:dyDescent="0.2">
      <c r="A61" s="88"/>
    </row>
    <row r="62" spans="1:6" x14ac:dyDescent="0.2">
      <c r="A62" s="88"/>
    </row>
    <row r="63" spans="1:6" x14ac:dyDescent="0.2">
      <c r="A63" s="88"/>
    </row>
    <row r="64" spans="1:6" x14ac:dyDescent="0.2">
      <c r="A64" s="88"/>
    </row>
    <row r="65" spans="1:1" x14ac:dyDescent="0.2">
      <c r="A65" s="88"/>
    </row>
    <row r="66" spans="1:1" x14ac:dyDescent="0.2">
      <c r="A66" s="88"/>
    </row>
    <row r="67" spans="1:1" x14ac:dyDescent="0.2">
      <c r="A67" s="88"/>
    </row>
    <row r="68" spans="1:1" x14ac:dyDescent="0.2">
      <c r="A68" s="88"/>
    </row>
    <row r="69" spans="1:1" x14ac:dyDescent="0.2">
      <c r="A69" s="88"/>
    </row>
    <row r="70" spans="1:1" x14ac:dyDescent="0.2">
      <c r="A70" s="88"/>
    </row>
    <row r="71" spans="1:1" x14ac:dyDescent="0.2">
      <c r="A71" s="88"/>
    </row>
    <row r="72" spans="1:1" x14ac:dyDescent="0.2">
      <c r="A72" s="88"/>
    </row>
    <row r="73" spans="1:1" x14ac:dyDescent="0.2">
      <c r="A73" s="88"/>
    </row>
    <row r="74" spans="1:1" x14ac:dyDescent="0.2">
      <c r="A74" s="88"/>
    </row>
    <row r="75" spans="1:1" x14ac:dyDescent="0.2">
      <c r="A75" s="88"/>
    </row>
    <row r="76" spans="1:1" x14ac:dyDescent="0.2">
      <c r="A76" s="88"/>
    </row>
    <row r="77" spans="1:1" x14ac:dyDescent="0.2">
      <c r="A77" s="88"/>
    </row>
    <row r="78" spans="1:1" x14ac:dyDescent="0.2">
      <c r="A78" s="88"/>
    </row>
    <row r="79" spans="1:1" x14ac:dyDescent="0.2">
      <c r="A79" s="88"/>
    </row>
    <row r="80" spans="1:1" x14ac:dyDescent="0.2">
      <c r="A80" s="88"/>
    </row>
  </sheetData>
  <mergeCells count="6">
    <mergeCell ref="B50:E50"/>
    <mergeCell ref="B52:E52"/>
    <mergeCell ref="A1:E1"/>
    <mergeCell ref="A2:E2"/>
    <mergeCell ref="A3:E3"/>
    <mergeCell ref="A4:E4"/>
  </mergeCells>
  <pageMargins left="0.75" right="0.75" top="1" bottom="1" header="0.5" footer="0.5"/>
  <pageSetup scale="97" orientation="portrait" blackAndWhite="1" r:id="rId1"/>
  <headerFooter alignWithMargins="0">
    <oddFooter>&amp;CPage #&amp;P of &amp;N&amp;R&amp;F  
&amp;A</oddFooter>
  </headerFooter>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J42"/>
  <sheetViews>
    <sheetView zoomScaleNormal="100" workbookViewId="0">
      <pane ySplit="7" topLeftCell="A8" activePane="bottomLeft" state="frozen"/>
      <selection pane="bottomLeft" activeCell="B9" sqref="A1:XFD1048576"/>
    </sheetView>
  </sheetViews>
  <sheetFormatPr defaultColWidth="9.140625" defaultRowHeight="11.25" x14ac:dyDescent="0.2"/>
  <cols>
    <col min="1" max="1" width="4.42578125" style="38" bestFit="1" customWidth="1"/>
    <col min="2" max="2" width="55.85546875" style="38" customWidth="1"/>
    <col min="3" max="3" width="11.5703125" style="38" bestFit="1" customWidth="1"/>
    <col min="4" max="4" width="11.28515625" style="38" bestFit="1" customWidth="1"/>
    <col min="5" max="5" width="9.140625" style="38" bestFit="1" customWidth="1"/>
    <col min="6" max="6" width="10.7109375" style="38" bestFit="1" customWidth="1"/>
    <col min="7" max="7" width="10.42578125" style="38" bestFit="1" customWidth="1"/>
    <col min="8" max="8" width="9.85546875" style="38" bestFit="1" customWidth="1"/>
    <col min="9" max="9" width="9.140625" style="38" bestFit="1" customWidth="1"/>
    <col min="10" max="10" width="9.85546875" style="38" bestFit="1" customWidth="1"/>
    <col min="11" max="16384" width="9.140625" style="126"/>
  </cols>
  <sheetData>
    <row r="1" spans="1:10" s="38" customFormat="1" ht="12.75" x14ac:dyDescent="0.2">
      <c r="A1" s="505" t="str">
        <f>'106 Tracker Amort Balances'!A1:E1</f>
        <v>Puget Sound Energy</v>
      </c>
      <c r="B1" s="505"/>
      <c r="C1" s="505"/>
      <c r="D1" s="505"/>
      <c r="E1" s="505"/>
      <c r="F1" s="505"/>
      <c r="G1" s="505"/>
      <c r="H1" s="505"/>
      <c r="I1" s="505"/>
      <c r="J1" s="506"/>
    </row>
    <row r="2" spans="1:10" s="38" customFormat="1" ht="11.25" customHeight="1" x14ac:dyDescent="0.2">
      <c r="A2" s="505" t="str">
        <f>'106 Tracker Amort Balances'!A2:E2</f>
        <v xml:space="preserve">PGA Deferral Amortization 106 Tracker Filing </v>
      </c>
      <c r="B2" s="505"/>
      <c r="C2" s="505"/>
      <c r="D2" s="505"/>
      <c r="E2" s="505"/>
      <c r="F2" s="505"/>
      <c r="G2" s="505"/>
      <c r="H2" s="505"/>
      <c r="I2" s="505"/>
      <c r="J2" s="506"/>
    </row>
    <row r="3" spans="1:10" s="38" customFormat="1" ht="11.25" customHeight="1" x14ac:dyDescent="0.2">
      <c r="A3" s="507" t="s">
        <v>24</v>
      </c>
      <c r="B3" s="507"/>
      <c r="C3" s="507"/>
      <c r="D3" s="507"/>
      <c r="E3" s="507"/>
      <c r="F3" s="507"/>
      <c r="G3" s="507"/>
      <c r="H3" s="507"/>
      <c r="I3" s="507"/>
      <c r="J3" s="508"/>
    </row>
    <row r="4" spans="1:10" s="38" customFormat="1" ht="11.25" customHeight="1" x14ac:dyDescent="0.2">
      <c r="A4" s="507" t="str">
        <f>'106 Tracker Amort Balances'!A4:E4</f>
        <v>Effective November 1, 2019</v>
      </c>
      <c r="B4" s="507"/>
      <c r="C4" s="507"/>
      <c r="D4" s="507"/>
      <c r="E4" s="507"/>
      <c r="F4" s="507"/>
      <c r="G4" s="507"/>
      <c r="H4" s="507"/>
      <c r="I4" s="507"/>
      <c r="J4" s="508"/>
    </row>
    <row r="5" spans="1:10" s="38" customFormat="1" x14ac:dyDescent="0.2">
      <c r="B5" s="1"/>
    </row>
    <row r="6" spans="1:10" s="89" customFormat="1" x14ac:dyDescent="0.2">
      <c r="C6" s="261"/>
      <c r="D6" s="262" t="s">
        <v>7</v>
      </c>
      <c r="E6" s="263"/>
      <c r="F6" s="262" t="s">
        <v>8</v>
      </c>
      <c r="G6" s="262"/>
      <c r="H6" s="264" t="s">
        <v>38</v>
      </c>
      <c r="I6" s="262"/>
      <c r="J6" s="262"/>
    </row>
    <row r="7" spans="1:10" s="89" customFormat="1" x14ac:dyDescent="0.2">
      <c r="A7" s="265" t="s">
        <v>6</v>
      </c>
      <c r="B7" s="265" t="s">
        <v>17</v>
      </c>
      <c r="C7" s="266" t="s">
        <v>3</v>
      </c>
      <c r="D7" s="267">
        <v>23</v>
      </c>
      <c r="E7" s="268">
        <v>16</v>
      </c>
      <c r="F7" s="267">
        <v>31</v>
      </c>
      <c r="G7" s="269">
        <v>41</v>
      </c>
      <c r="H7" s="270">
        <v>85</v>
      </c>
      <c r="I7" s="269">
        <v>86</v>
      </c>
      <c r="J7" s="269">
        <v>87</v>
      </c>
    </row>
    <row r="8" spans="1:10" s="38" customFormat="1" x14ac:dyDescent="0.2">
      <c r="A8" s="38">
        <v>1</v>
      </c>
      <c r="B8" s="113" t="s">
        <v>20</v>
      </c>
    </row>
    <row r="9" spans="1:10" s="38" customFormat="1" x14ac:dyDescent="0.2">
      <c r="A9" s="38">
        <f>A8+1</f>
        <v>2</v>
      </c>
      <c r="B9" s="271" t="s">
        <v>291</v>
      </c>
      <c r="C9" s="114">
        <f>SUM(D9:J9)</f>
        <v>966259175</v>
      </c>
      <c r="D9" s="115">
        <f>'F2019 Forecast'!C21</f>
        <v>612583959</v>
      </c>
      <c r="E9" s="115">
        <f>'F2019 Forecast'!D21</f>
        <v>8983</v>
      </c>
      <c r="F9" s="115">
        <f>'F2019 Forecast'!E21</f>
        <v>240669705</v>
      </c>
      <c r="G9" s="115">
        <f>'F2019 Forecast'!F21</f>
        <v>67463407</v>
      </c>
      <c r="H9" s="115">
        <f>'F2019 Forecast'!G21</f>
        <v>15070952</v>
      </c>
      <c r="I9" s="115">
        <f>'F2019 Forecast'!H21</f>
        <v>7832582</v>
      </c>
      <c r="J9" s="115">
        <f>'F2019 Forecast'!I21</f>
        <v>22629587</v>
      </c>
    </row>
    <row r="10" spans="1:10" s="38" customFormat="1" x14ac:dyDescent="0.2">
      <c r="A10" s="38">
        <f t="shared" ref="A10:A36" si="0">A9+1</f>
        <v>3</v>
      </c>
      <c r="B10" s="272"/>
      <c r="D10" s="116"/>
      <c r="E10" s="116"/>
      <c r="F10" s="116"/>
      <c r="G10" s="116"/>
      <c r="H10" s="116"/>
      <c r="I10" s="116"/>
      <c r="J10" s="116"/>
    </row>
    <row r="11" spans="1:10" s="38" customFormat="1" x14ac:dyDescent="0.2">
      <c r="A11" s="38">
        <f t="shared" si="0"/>
        <v>4</v>
      </c>
      <c r="B11" s="271" t="s">
        <v>64</v>
      </c>
      <c r="C11" s="117"/>
      <c r="D11" s="117">
        <f>'2017 GRC - Gas Cost Allocation'!D18</f>
        <v>0.13855558396845066</v>
      </c>
      <c r="E11" s="117">
        <f>'2017 GRC - Gas Cost Allocation'!D18</f>
        <v>0.13855558396845066</v>
      </c>
      <c r="F11" s="117">
        <f>'2017 GRC - Gas Cost Allocation'!E18</f>
        <v>0.13057537693381527</v>
      </c>
      <c r="G11" s="117">
        <f>'2017 GRC - Gas Cost Allocation'!F18</f>
        <v>9.9565046743550115E-2</v>
      </c>
      <c r="H11" s="117">
        <f>'2017 GRC - Gas Cost Allocation'!G18</f>
        <v>8.8004845155972913E-2</v>
      </c>
      <c r="I11" s="117">
        <f>'2017 GRC - Gas Cost Allocation'!H18</f>
        <v>8.8359429100977313E-2</v>
      </c>
      <c r="J11" s="117">
        <f>'2017 GRC - Gas Cost Allocation'!I18</f>
        <v>8.1919467843355867E-2</v>
      </c>
    </row>
    <row r="12" spans="1:10" s="38" customFormat="1" x14ac:dyDescent="0.2">
      <c r="A12" s="38">
        <f t="shared" si="0"/>
        <v>5</v>
      </c>
      <c r="B12" s="271" t="s">
        <v>66</v>
      </c>
      <c r="C12" s="94">
        <f>SUM(D12:J12)</f>
        <v>126892910.52769513</v>
      </c>
      <c r="D12" s="94">
        <f>D9*D11</f>
        <v>84876928.168950438</v>
      </c>
      <c r="E12" s="94">
        <f t="shared" ref="E12:J12" si="1">E9*E11</f>
        <v>1244.6448107885924</v>
      </c>
      <c r="F12" s="94">
        <f t="shared" si="1"/>
        <v>31425537.446925126</v>
      </c>
      <c r="G12" s="94">
        <f t="shared" si="1"/>
        <v>6716997.271434146</v>
      </c>
      <c r="H12" s="94">
        <f t="shared" si="1"/>
        <v>1326316.7971131003</v>
      </c>
      <c r="I12" s="94">
        <f t="shared" si="1"/>
        <v>692082.47390659107</v>
      </c>
      <c r="J12" s="94">
        <f t="shared" si="1"/>
        <v>1853803.7245549241</v>
      </c>
    </row>
    <row r="13" spans="1:10" s="38" customFormat="1" x14ac:dyDescent="0.2">
      <c r="A13" s="38">
        <f t="shared" si="0"/>
        <v>6</v>
      </c>
      <c r="B13" s="271"/>
      <c r="E13" s="40"/>
    </row>
    <row r="14" spans="1:10" s="38" customFormat="1" x14ac:dyDescent="0.2">
      <c r="A14" s="38">
        <f t="shared" si="0"/>
        <v>7</v>
      </c>
      <c r="B14" s="272" t="s">
        <v>370</v>
      </c>
      <c r="C14" s="118">
        <f>'106 Tracker Amort Balances'!C35</f>
        <v>-102118.89726333333</v>
      </c>
      <c r="D14" s="119">
        <f>$C14*(D12/$C12)</f>
        <v>-68305.930344474444</v>
      </c>
      <c r="E14" s="119">
        <f>$C14*(E12/$C12)</f>
        <v>-1.0016458369005612</v>
      </c>
      <c r="F14" s="119">
        <f t="shared" ref="F14:J14" si="2">$C14*(F12/$C12)</f>
        <v>-25290.153852111125</v>
      </c>
      <c r="G14" s="119">
        <f t="shared" si="2"/>
        <v>-5405.6002926181209</v>
      </c>
      <c r="H14" s="119">
        <f t="shared" si="2"/>
        <v>-1067.372544138035</v>
      </c>
      <c r="I14" s="119">
        <f t="shared" si="2"/>
        <v>-556.96333827251578</v>
      </c>
      <c r="J14" s="119">
        <f t="shared" si="2"/>
        <v>-1491.8752458821668</v>
      </c>
    </row>
    <row r="15" spans="1:10" s="38" customFormat="1" x14ac:dyDescent="0.2">
      <c r="A15" s="38">
        <f t="shared" si="0"/>
        <v>8</v>
      </c>
      <c r="B15" s="271" t="s">
        <v>99</v>
      </c>
      <c r="C15" s="120">
        <f>SUM(D15:J15)</f>
        <v>0.99999999999999967</v>
      </c>
      <c r="D15" s="121">
        <f>D14/$C$14</f>
        <v>0.66888629014798684</v>
      </c>
      <c r="E15" s="121">
        <f>E14/$C$14</f>
        <v>9.8086237096511497E-6</v>
      </c>
      <c r="F15" s="121">
        <f t="shared" ref="F15:J15" si="3">F14/$C$14</f>
        <v>0.24765400459520798</v>
      </c>
      <c r="G15" s="121">
        <f t="shared" si="3"/>
        <v>5.2934377842709511E-2</v>
      </c>
      <c r="H15" s="121">
        <f t="shared" si="3"/>
        <v>1.0452252939880544E-2</v>
      </c>
      <c r="I15" s="121">
        <f t="shared" si="3"/>
        <v>5.4540672999658238E-3</v>
      </c>
      <c r="J15" s="121">
        <f t="shared" si="3"/>
        <v>1.4609198550539357E-2</v>
      </c>
    </row>
    <row r="16" spans="1:10" s="38" customFormat="1" x14ac:dyDescent="0.2">
      <c r="A16" s="38">
        <f t="shared" si="0"/>
        <v>9</v>
      </c>
      <c r="B16" s="271"/>
      <c r="C16" s="119"/>
      <c r="D16" s="119"/>
      <c r="E16" s="119"/>
      <c r="F16" s="119"/>
      <c r="G16" s="119"/>
      <c r="H16" s="119"/>
      <c r="I16" s="119"/>
      <c r="J16" s="119"/>
    </row>
    <row r="17" spans="1:10" s="38" customFormat="1" x14ac:dyDescent="0.2">
      <c r="A17" s="38">
        <f t="shared" si="0"/>
        <v>10</v>
      </c>
      <c r="B17" s="272" t="s">
        <v>100</v>
      </c>
      <c r="D17" s="122">
        <f t="shared" ref="D17:J17" si="4">ROUND(D14/D9,5)</f>
        <v>-1.1E-4</v>
      </c>
      <c r="E17" s="122">
        <f t="shared" si="4"/>
        <v>-1.1E-4</v>
      </c>
      <c r="F17" s="122">
        <f t="shared" si="4"/>
        <v>-1.1E-4</v>
      </c>
      <c r="G17" s="122">
        <f t="shared" si="4"/>
        <v>-8.0000000000000007E-5</v>
      </c>
      <c r="H17" s="122">
        <f t="shared" si="4"/>
        <v>-6.9999999999999994E-5</v>
      </c>
      <c r="I17" s="122">
        <f t="shared" si="4"/>
        <v>-6.9999999999999994E-5</v>
      </c>
      <c r="J17" s="122">
        <f t="shared" si="4"/>
        <v>-6.9999999999999994E-5</v>
      </c>
    </row>
    <row r="18" spans="1:10" s="38" customFormat="1" x14ac:dyDescent="0.2">
      <c r="A18" s="38">
        <f t="shared" si="0"/>
        <v>11</v>
      </c>
      <c r="B18" s="271" t="s">
        <v>101</v>
      </c>
      <c r="E18" s="40">
        <f>ROUND(E17*19,2)</f>
        <v>0</v>
      </c>
    </row>
    <row r="19" spans="1:10" s="38" customFormat="1" x14ac:dyDescent="0.2">
      <c r="A19" s="38">
        <f t="shared" si="0"/>
        <v>12</v>
      </c>
      <c r="B19" s="271"/>
      <c r="E19" s="40"/>
    </row>
    <row r="20" spans="1:10" s="38" customFormat="1" x14ac:dyDescent="0.2">
      <c r="A20" s="38">
        <f t="shared" si="0"/>
        <v>13</v>
      </c>
      <c r="B20" s="271" t="s">
        <v>65</v>
      </c>
      <c r="C20" s="94">
        <f>SUM(D20:J20)</f>
        <v>-102443.2822</v>
      </c>
      <c r="D20" s="94">
        <f t="shared" ref="D20:J20" si="5">D17*D9</f>
        <v>-67384.235490000006</v>
      </c>
      <c r="E20" s="94">
        <f t="shared" si="5"/>
        <v>-0.98813000000000006</v>
      </c>
      <c r="F20" s="94">
        <f t="shared" si="5"/>
        <v>-26473.667550000002</v>
      </c>
      <c r="G20" s="94">
        <f t="shared" si="5"/>
        <v>-5397.0725600000005</v>
      </c>
      <c r="H20" s="94">
        <f t="shared" si="5"/>
        <v>-1054.9666399999999</v>
      </c>
      <c r="I20" s="94">
        <f t="shared" si="5"/>
        <v>-548.28073999999992</v>
      </c>
      <c r="J20" s="94">
        <f t="shared" si="5"/>
        <v>-1584.0710899999999</v>
      </c>
    </row>
    <row r="21" spans="1:10" s="38" customFormat="1" x14ac:dyDescent="0.2">
      <c r="A21" s="38">
        <f t="shared" si="0"/>
        <v>14</v>
      </c>
    </row>
    <row r="22" spans="1:10" s="38" customFormat="1" x14ac:dyDescent="0.2">
      <c r="A22" s="38">
        <f t="shared" si="0"/>
        <v>15</v>
      </c>
      <c r="B22" s="89" t="s">
        <v>21</v>
      </c>
    </row>
    <row r="23" spans="1:10" s="38" customFormat="1" x14ac:dyDescent="0.2">
      <c r="A23" s="38">
        <f t="shared" si="0"/>
        <v>16</v>
      </c>
      <c r="B23" s="272" t="s">
        <v>22</v>
      </c>
      <c r="C23" s="118">
        <f>'106 Tracker Amort Balances'!C36</f>
        <v>-14789728.510235455</v>
      </c>
    </row>
    <row r="24" spans="1:10" s="38" customFormat="1" x14ac:dyDescent="0.2">
      <c r="A24" s="38">
        <f t="shared" si="0"/>
        <v>17</v>
      </c>
      <c r="B24" s="271" t="str">
        <f>+B9</f>
        <v>Projected Volume Nov. 19 - Oct. 20 (therms)</v>
      </c>
      <c r="C24" s="114">
        <f>SUM(D24:J24)</f>
        <v>966259175</v>
      </c>
      <c r="D24" s="114">
        <f>D9</f>
        <v>612583959</v>
      </c>
      <c r="E24" s="114">
        <f t="shared" ref="E24:J24" si="6">E9</f>
        <v>8983</v>
      </c>
      <c r="F24" s="114">
        <f t="shared" si="6"/>
        <v>240669705</v>
      </c>
      <c r="G24" s="114">
        <f t="shared" si="6"/>
        <v>67463407</v>
      </c>
      <c r="H24" s="114">
        <f t="shared" si="6"/>
        <v>15070952</v>
      </c>
      <c r="I24" s="114">
        <f t="shared" si="6"/>
        <v>7832582</v>
      </c>
      <c r="J24" s="114">
        <f t="shared" si="6"/>
        <v>22629587</v>
      </c>
    </row>
    <row r="25" spans="1:10" s="38" customFormat="1" x14ac:dyDescent="0.2">
      <c r="A25" s="38">
        <f t="shared" si="0"/>
        <v>18</v>
      </c>
      <c r="B25" s="272" t="s">
        <v>102</v>
      </c>
      <c r="C25" s="123">
        <f>ROUND(C23/C9,5)</f>
        <v>-1.5310000000000001E-2</v>
      </c>
      <c r="D25" s="123">
        <f>$C$25</f>
        <v>-1.5310000000000001E-2</v>
      </c>
      <c r="E25" s="123">
        <f t="shared" ref="E25:J25" si="7">$C$25</f>
        <v>-1.5310000000000001E-2</v>
      </c>
      <c r="F25" s="123">
        <f t="shared" si="7"/>
        <v>-1.5310000000000001E-2</v>
      </c>
      <c r="G25" s="123">
        <f t="shared" si="7"/>
        <v>-1.5310000000000001E-2</v>
      </c>
      <c r="H25" s="123">
        <f t="shared" si="7"/>
        <v>-1.5310000000000001E-2</v>
      </c>
      <c r="I25" s="123">
        <f t="shared" si="7"/>
        <v>-1.5310000000000001E-2</v>
      </c>
      <c r="J25" s="123">
        <f t="shared" si="7"/>
        <v>-1.5310000000000001E-2</v>
      </c>
    </row>
    <row r="26" spans="1:10" s="38" customFormat="1" x14ac:dyDescent="0.2">
      <c r="A26" s="38">
        <f t="shared" si="0"/>
        <v>19</v>
      </c>
      <c r="B26" s="272" t="s">
        <v>18</v>
      </c>
      <c r="C26" s="119">
        <f>SUM(D26:J26)</f>
        <v>-14793428</v>
      </c>
      <c r="D26" s="119">
        <f>ROUND(D24*D25,0)</f>
        <v>-9378660</v>
      </c>
      <c r="E26" s="119">
        <f t="shared" ref="E26:J26" si="8">ROUND(E24*E25,0)</f>
        <v>-138</v>
      </c>
      <c r="F26" s="119">
        <f t="shared" si="8"/>
        <v>-3684653</v>
      </c>
      <c r="G26" s="119">
        <f t="shared" si="8"/>
        <v>-1032865</v>
      </c>
      <c r="H26" s="119">
        <f t="shared" si="8"/>
        <v>-230736</v>
      </c>
      <c r="I26" s="119">
        <f t="shared" si="8"/>
        <v>-119917</v>
      </c>
      <c r="J26" s="119">
        <f t="shared" si="8"/>
        <v>-346459</v>
      </c>
    </row>
    <row r="27" spans="1:10" s="38" customFormat="1" x14ac:dyDescent="0.2">
      <c r="A27" s="38">
        <f t="shared" si="0"/>
        <v>20</v>
      </c>
      <c r="B27" s="272" t="s">
        <v>103</v>
      </c>
      <c r="C27" s="119"/>
      <c r="E27" s="40">
        <f>ROUND(E25*19,2)</f>
        <v>-0.28999999999999998</v>
      </c>
    </row>
    <row r="28" spans="1:10" s="38" customFormat="1" x14ac:dyDescent="0.2">
      <c r="A28" s="38">
        <f t="shared" si="0"/>
        <v>21</v>
      </c>
    </row>
    <row r="29" spans="1:10" s="38" customFormat="1" x14ac:dyDescent="0.2">
      <c r="A29" s="38">
        <f t="shared" si="0"/>
        <v>22</v>
      </c>
      <c r="B29" s="89" t="s">
        <v>23</v>
      </c>
    </row>
    <row r="30" spans="1:10" s="38" customFormat="1" x14ac:dyDescent="0.2">
      <c r="A30" s="38">
        <f t="shared" si="0"/>
        <v>23</v>
      </c>
      <c r="B30" s="272" t="s">
        <v>104</v>
      </c>
      <c r="D30" s="123">
        <f>D17</f>
        <v>-1.1E-4</v>
      </c>
      <c r="E30" s="123">
        <f t="shared" ref="E30:J30" si="9">E17</f>
        <v>-1.1E-4</v>
      </c>
      <c r="F30" s="123">
        <f t="shared" si="9"/>
        <v>-1.1E-4</v>
      </c>
      <c r="G30" s="123">
        <f t="shared" si="9"/>
        <v>-8.0000000000000007E-5</v>
      </c>
      <c r="H30" s="123">
        <f t="shared" si="9"/>
        <v>-6.9999999999999994E-5</v>
      </c>
      <c r="I30" s="123">
        <f t="shared" si="9"/>
        <v>-6.9999999999999994E-5</v>
      </c>
      <c r="J30" s="123">
        <f t="shared" si="9"/>
        <v>-6.9999999999999994E-5</v>
      </c>
    </row>
    <row r="31" spans="1:10" s="38" customFormat="1" x14ac:dyDescent="0.2">
      <c r="A31" s="38">
        <f t="shared" si="0"/>
        <v>24</v>
      </c>
      <c r="B31" s="272" t="s">
        <v>105</v>
      </c>
      <c r="D31" s="123">
        <f>D25</f>
        <v>-1.5310000000000001E-2</v>
      </c>
      <c r="E31" s="123">
        <f t="shared" ref="E31:J31" si="10">E25</f>
        <v>-1.5310000000000001E-2</v>
      </c>
      <c r="F31" s="123">
        <f t="shared" si="10"/>
        <v>-1.5310000000000001E-2</v>
      </c>
      <c r="G31" s="123">
        <f t="shared" si="10"/>
        <v>-1.5310000000000001E-2</v>
      </c>
      <c r="H31" s="123">
        <f t="shared" si="10"/>
        <v>-1.5310000000000001E-2</v>
      </c>
      <c r="I31" s="123">
        <f t="shared" si="10"/>
        <v>-1.5310000000000001E-2</v>
      </c>
      <c r="J31" s="123">
        <f t="shared" si="10"/>
        <v>-1.5310000000000001E-2</v>
      </c>
    </row>
    <row r="32" spans="1:10" s="38" customFormat="1" x14ac:dyDescent="0.2">
      <c r="A32" s="38">
        <f t="shared" si="0"/>
        <v>25</v>
      </c>
      <c r="B32" s="271" t="s">
        <v>323</v>
      </c>
      <c r="D32" s="124">
        <f>SUM(D30:D31)</f>
        <v>-1.5420000000000001E-2</v>
      </c>
      <c r="E32" s="124">
        <f t="shared" ref="E32:J32" si="11">SUM(E30:E31)</f>
        <v>-1.5420000000000001E-2</v>
      </c>
      <c r="F32" s="124">
        <f t="shared" si="11"/>
        <v>-1.5420000000000001E-2</v>
      </c>
      <c r="G32" s="124">
        <f t="shared" si="11"/>
        <v>-1.5390000000000001E-2</v>
      </c>
      <c r="H32" s="124">
        <f t="shared" si="11"/>
        <v>-1.5380000000000001E-2</v>
      </c>
      <c r="I32" s="124">
        <f t="shared" si="11"/>
        <v>-1.5380000000000001E-2</v>
      </c>
      <c r="J32" s="124">
        <f t="shared" si="11"/>
        <v>-1.5380000000000001E-2</v>
      </c>
    </row>
    <row r="33" spans="1:10" s="38" customFormat="1" x14ac:dyDescent="0.2">
      <c r="A33" s="38">
        <f t="shared" si="0"/>
        <v>26</v>
      </c>
      <c r="B33" s="271" t="s">
        <v>30</v>
      </c>
      <c r="C33" s="236">
        <f>'2017 GRC - Gas RAF'!D18-1</f>
        <v>4.7627236991001132E-2</v>
      </c>
    </row>
    <row r="34" spans="1:10" s="38" customFormat="1" x14ac:dyDescent="0.2">
      <c r="A34" s="38">
        <f t="shared" si="0"/>
        <v>27</v>
      </c>
      <c r="B34" s="271" t="s">
        <v>324</v>
      </c>
      <c r="D34" s="123">
        <f>ROUND(D32*(1+$C$33),5)</f>
        <v>-1.6150000000000001E-2</v>
      </c>
      <c r="E34" s="123">
        <f t="shared" ref="E34:J34" si="12">ROUND(E32*(1+$C$33),5)</f>
        <v>-1.6150000000000001E-2</v>
      </c>
      <c r="F34" s="123">
        <f t="shared" si="12"/>
        <v>-1.6150000000000001E-2</v>
      </c>
      <c r="G34" s="123">
        <f t="shared" si="12"/>
        <v>-1.6119999999999999E-2</v>
      </c>
      <c r="H34" s="123">
        <f t="shared" si="12"/>
        <v>-1.6109999999999999E-2</v>
      </c>
      <c r="I34" s="123">
        <f t="shared" si="12"/>
        <v>-1.6109999999999999E-2</v>
      </c>
      <c r="J34" s="123">
        <f t="shared" si="12"/>
        <v>-1.6109999999999999E-2</v>
      </c>
    </row>
    <row r="35" spans="1:10" s="38" customFormat="1" x14ac:dyDescent="0.2">
      <c r="A35" s="38">
        <f t="shared" si="0"/>
        <v>28</v>
      </c>
      <c r="B35" s="271" t="s">
        <v>106</v>
      </c>
      <c r="E35" s="40">
        <f>ROUND(E34*19,2)</f>
        <v>-0.31</v>
      </c>
    </row>
    <row r="36" spans="1:10" s="38" customFormat="1" x14ac:dyDescent="0.2">
      <c r="A36" s="38">
        <f t="shared" si="0"/>
        <v>29</v>
      </c>
      <c r="E36" s="40"/>
    </row>
    <row r="37" spans="1:10" s="38" customFormat="1" x14ac:dyDescent="0.2"/>
    <row r="38" spans="1:10" s="38" customFormat="1" x14ac:dyDescent="0.2">
      <c r="B38" s="38" t="s">
        <v>249</v>
      </c>
      <c r="E38" s="40"/>
    </row>
    <row r="39" spans="1:10" s="38" customFormat="1" x14ac:dyDescent="0.2">
      <c r="I39" s="125"/>
      <c r="J39" s="98"/>
    </row>
    <row r="40" spans="1:10" s="38" customFormat="1" x14ac:dyDescent="0.2">
      <c r="I40" s="125"/>
      <c r="J40" s="98"/>
    </row>
    <row r="41" spans="1:10" s="38" customFormat="1" x14ac:dyDescent="0.2">
      <c r="I41" s="125"/>
      <c r="J41" s="98"/>
    </row>
    <row r="42" spans="1:10" s="38" customFormat="1" x14ac:dyDescent="0.2">
      <c r="I42" s="1"/>
    </row>
  </sheetData>
  <mergeCells count="4">
    <mergeCell ref="A1:J1"/>
    <mergeCell ref="A2:J2"/>
    <mergeCell ref="A3:J3"/>
    <mergeCell ref="A4:J4"/>
  </mergeCells>
  <phoneticPr fontId="4" type="noConversion"/>
  <printOptions horizontalCentered="1"/>
  <pageMargins left="0.75" right="0.75" top="1" bottom="1" header="0.5" footer="0.5"/>
  <pageSetup scale="86" orientation="landscape" blackAndWhite="1" r:id="rId1"/>
  <headerFooter alignWithMargins="0">
    <oddFooter>&amp;CPage # &amp;P of &amp;N&amp;R&amp;F
&amp;A</oddFooter>
  </headerFooter>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4"/>
  <sheetViews>
    <sheetView zoomScaleNormal="100" workbookViewId="0">
      <selection activeCell="C15" sqref="C15"/>
    </sheetView>
  </sheetViews>
  <sheetFormatPr defaultColWidth="8.85546875" defaultRowHeight="11.25" x14ac:dyDescent="0.2"/>
  <cols>
    <col min="1" max="1" width="3.7109375" style="383" customWidth="1"/>
    <col min="2" max="2" width="45" style="383" customWidth="1"/>
    <col min="3" max="3" width="12" style="383" customWidth="1"/>
    <col min="4" max="4" width="10.7109375" style="383" bestFit="1" customWidth="1"/>
    <col min="5" max="5" width="9.85546875" style="383" customWidth="1"/>
    <col min="6" max="6" width="10.7109375" style="383" bestFit="1" customWidth="1"/>
    <col min="7" max="10" width="9.85546875" style="383" customWidth="1"/>
    <col min="11" max="16384" width="8.85546875" style="383"/>
  </cols>
  <sheetData>
    <row r="1" spans="1:10" x14ac:dyDescent="0.2">
      <c r="A1" s="515"/>
      <c r="B1" s="515"/>
      <c r="C1" s="515"/>
      <c r="D1" s="515"/>
      <c r="E1" s="515"/>
      <c r="F1" s="515"/>
      <c r="G1" s="515"/>
      <c r="H1" s="515"/>
      <c r="I1" s="515"/>
      <c r="J1" s="515"/>
    </row>
    <row r="2" spans="1:10" x14ac:dyDescent="0.2">
      <c r="A2" s="515" t="s">
        <v>5</v>
      </c>
      <c r="B2" s="515"/>
      <c r="C2" s="515"/>
      <c r="D2" s="515"/>
      <c r="E2" s="515"/>
      <c r="F2" s="515"/>
      <c r="G2" s="515"/>
      <c r="H2" s="515"/>
      <c r="I2" s="515"/>
      <c r="J2" s="515"/>
    </row>
    <row r="3" spans="1:10" x14ac:dyDescent="0.2">
      <c r="A3" s="515" t="s">
        <v>372</v>
      </c>
      <c r="B3" s="515"/>
      <c r="C3" s="515"/>
      <c r="D3" s="515"/>
      <c r="E3" s="515"/>
      <c r="F3" s="515"/>
      <c r="G3" s="515"/>
      <c r="H3" s="515"/>
      <c r="I3" s="515"/>
      <c r="J3" s="515"/>
    </row>
    <row r="4" spans="1:10" x14ac:dyDescent="0.2">
      <c r="A4" s="515" t="s">
        <v>374</v>
      </c>
      <c r="B4" s="515"/>
      <c r="C4" s="515"/>
      <c r="D4" s="515"/>
      <c r="E4" s="515"/>
      <c r="F4" s="515"/>
      <c r="G4" s="515"/>
      <c r="H4" s="515"/>
      <c r="I4" s="515"/>
      <c r="J4" s="515"/>
    </row>
    <row r="5" spans="1:10" x14ac:dyDescent="0.2">
      <c r="A5" s="384" t="s">
        <v>6</v>
      </c>
      <c r="B5" s="384"/>
      <c r="C5" s="384"/>
      <c r="D5" s="384"/>
      <c r="E5" s="384"/>
      <c r="F5" s="384"/>
      <c r="G5" s="384"/>
      <c r="H5" s="384"/>
      <c r="I5" s="384"/>
      <c r="J5" s="384"/>
    </row>
    <row r="6" spans="1:10" x14ac:dyDescent="0.2">
      <c r="A6" s="385" t="s">
        <v>330</v>
      </c>
      <c r="B6" s="385"/>
      <c r="C6" s="385"/>
      <c r="D6" s="385"/>
      <c r="E6" s="385"/>
      <c r="F6" s="385"/>
      <c r="G6" s="385"/>
      <c r="H6" s="385"/>
      <c r="I6" s="385"/>
      <c r="J6" s="385"/>
    </row>
    <row r="7" spans="1:10" x14ac:dyDescent="0.2">
      <c r="B7" s="515"/>
      <c r="C7" s="515"/>
    </row>
    <row r="8" spans="1:10" x14ac:dyDescent="0.2">
      <c r="A8" s="386">
        <v>1</v>
      </c>
      <c r="B8" s="387" t="s">
        <v>331</v>
      </c>
    </row>
    <row r="9" spans="1:10" ht="10.15" customHeight="1" x14ac:dyDescent="0.2">
      <c r="A9" s="386">
        <f>A8+1</f>
        <v>2</v>
      </c>
      <c r="B9" s="232" t="s">
        <v>332</v>
      </c>
      <c r="C9" s="359">
        <v>-27251734.68</v>
      </c>
    </row>
    <row r="10" spans="1:10" x14ac:dyDescent="0.2">
      <c r="A10" s="386">
        <f t="shared" ref="A10:A36" si="0">A9+1</f>
        <v>3</v>
      </c>
      <c r="B10" s="232" t="s">
        <v>333</v>
      </c>
      <c r="C10" s="359">
        <v>111485325.89897424</v>
      </c>
    </row>
    <row r="11" spans="1:10" x14ac:dyDescent="0.2">
      <c r="A11" s="386">
        <f t="shared" si="0"/>
        <v>4</v>
      </c>
      <c r="B11" s="232" t="s">
        <v>334</v>
      </c>
      <c r="C11" s="359">
        <v>556977.80945230194</v>
      </c>
    </row>
    <row r="12" spans="1:10" x14ac:dyDescent="0.2">
      <c r="A12" s="386">
        <f t="shared" si="0"/>
        <v>5</v>
      </c>
      <c r="B12" s="232" t="s">
        <v>335</v>
      </c>
      <c r="C12" s="388">
        <f>ROUND(SUM(C9:C11),0)</f>
        <v>84790569</v>
      </c>
    </row>
    <row r="13" spans="1:10" x14ac:dyDescent="0.2">
      <c r="A13" s="386">
        <f t="shared" si="0"/>
        <v>6</v>
      </c>
    </row>
    <row r="14" spans="1:10" x14ac:dyDescent="0.2">
      <c r="A14" s="386">
        <f t="shared" si="0"/>
        <v>7</v>
      </c>
      <c r="B14" s="387" t="s">
        <v>349</v>
      </c>
    </row>
    <row r="15" spans="1:10" x14ac:dyDescent="0.2">
      <c r="A15" s="386">
        <f t="shared" si="0"/>
        <v>8</v>
      </c>
      <c r="B15" s="232" t="s">
        <v>333</v>
      </c>
      <c r="C15" s="427">
        <v>51227446.490000002</v>
      </c>
    </row>
    <row r="16" spans="1:10" x14ac:dyDescent="0.2">
      <c r="A16" s="386">
        <f t="shared" si="0"/>
        <v>9</v>
      </c>
      <c r="B16" s="232" t="s">
        <v>334</v>
      </c>
      <c r="C16" s="427">
        <v>328225.71000000002</v>
      </c>
    </row>
    <row r="17" spans="1:10" x14ac:dyDescent="0.2">
      <c r="A17" s="386">
        <f t="shared" si="0"/>
        <v>10</v>
      </c>
      <c r="B17" s="232" t="s">
        <v>335</v>
      </c>
      <c r="C17" s="388">
        <f>ROUND(SUM(C15:C16),0)</f>
        <v>51555672</v>
      </c>
    </row>
    <row r="18" spans="1:10" x14ac:dyDescent="0.2">
      <c r="A18" s="386">
        <f t="shared" si="0"/>
        <v>11</v>
      </c>
      <c r="C18" s="389"/>
    </row>
    <row r="19" spans="1:10" x14ac:dyDescent="0.2">
      <c r="A19" s="386">
        <f t="shared" si="0"/>
        <v>12</v>
      </c>
    </row>
    <row r="20" spans="1:10" x14ac:dyDescent="0.2">
      <c r="A20" s="386">
        <f t="shared" si="0"/>
        <v>13</v>
      </c>
      <c r="C20" s="513" t="s">
        <v>336</v>
      </c>
      <c r="D20" s="390" t="s">
        <v>7</v>
      </c>
      <c r="E20" s="391"/>
      <c r="F20" s="392" t="s">
        <v>8</v>
      </c>
      <c r="G20" s="392"/>
      <c r="H20" s="390" t="s">
        <v>38</v>
      </c>
      <c r="I20" s="392"/>
      <c r="J20" s="391"/>
    </row>
    <row r="21" spans="1:10" x14ac:dyDescent="0.2">
      <c r="A21" s="386">
        <f t="shared" si="0"/>
        <v>14</v>
      </c>
      <c r="C21" s="514"/>
      <c r="D21" s="393">
        <v>23</v>
      </c>
      <c r="E21" s="394">
        <v>16</v>
      </c>
      <c r="F21" s="395">
        <v>31</v>
      </c>
      <c r="G21" s="396">
        <v>41</v>
      </c>
      <c r="H21" s="397">
        <v>85</v>
      </c>
      <c r="I21" s="396">
        <v>86</v>
      </c>
      <c r="J21" s="394">
        <v>87</v>
      </c>
    </row>
    <row r="22" spans="1:10" x14ac:dyDescent="0.2">
      <c r="A22" s="386">
        <f t="shared" si="0"/>
        <v>15</v>
      </c>
      <c r="B22" s="387" t="s">
        <v>337</v>
      </c>
      <c r="C22" s="387"/>
    </row>
    <row r="23" spans="1:10" x14ac:dyDescent="0.2">
      <c r="A23" s="386">
        <f t="shared" si="0"/>
        <v>16</v>
      </c>
      <c r="B23" s="232" t="s">
        <v>350</v>
      </c>
      <c r="C23" s="398">
        <f>SUM(D23:J23)</f>
        <v>992228123</v>
      </c>
      <c r="D23" s="416">
        <v>639424146</v>
      </c>
      <c r="E23" s="416">
        <v>9714</v>
      </c>
      <c r="F23" s="416">
        <v>238517600</v>
      </c>
      <c r="G23" s="416">
        <v>67320620</v>
      </c>
      <c r="H23" s="416">
        <v>15894957</v>
      </c>
      <c r="I23" s="416">
        <v>9006058</v>
      </c>
      <c r="J23" s="416">
        <v>22055028</v>
      </c>
    </row>
    <row r="24" spans="1:10" x14ac:dyDescent="0.2">
      <c r="A24" s="386">
        <f t="shared" si="0"/>
        <v>17</v>
      </c>
      <c r="B24" s="399" t="s">
        <v>338</v>
      </c>
      <c r="C24" s="400">
        <f>ROUND(C17/C23,5)</f>
        <v>5.1959999999999999E-2</v>
      </c>
      <c r="D24" s="400">
        <f>$C$24</f>
        <v>5.1959999999999999E-2</v>
      </c>
      <c r="E24" s="400">
        <f t="shared" ref="E24:J24" si="1">$C$24</f>
        <v>5.1959999999999999E-2</v>
      </c>
      <c r="F24" s="400">
        <f t="shared" si="1"/>
        <v>5.1959999999999999E-2</v>
      </c>
      <c r="G24" s="400">
        <f t="shared" si="1"/>
        <v>5.1959999999999999E-2</v>
      </c>
      <c r="H24" s="400">
        <f t="shared" si="1"/>
        <v>5.1959999999999999E-2</v>
      </c>
      <c r="I24" s="400">
        <f t="shared" si="1"/>
        <v>5.1959999999999999E-2</v>
      </c>
      <c r="J24" s="400">
        <f t="shared" si="1"/>
        <v>5.1959999999999999E-2</v>
      </c>
    </row>
    <row r="25" spans="1:10" x14ac:dyDescent="0.2">
      <c r="A25" s="386">
        <f t="shared" si="0"/>
        <v>18</v>
      </c>
      <c r="B25" s="399" t="s">
        <v>18</v>
      </c>
      <c r="C25" s="401">
        <f>SUM(D25:J25)</f>
        <v>51556173</v>
      </c>
      <c r="D25" s="388">
        <f>ROUND(D23*D24,0)</f>
        <v>33224479</v>
      </c>
      <c r="E25" s="388">
        <f>ROUND(E23*E24,0)</f>
        <v>505</v>
      </c>
      <c r="F25" s="388">
        <f t="shared" ref="F25:J25" si="2">ROUND(F23*F24,0)</f>
        <v>12393374</v>
      </c>
      <c r="G25" s="388">
        <f t="shared" si="2"/>
        <v>3497979</v>
      </c>
      <c r="H25" s="388">
        <f t="shared" si="2"/>
        <v>825902</v>
      </c>
      <c r="I25" s="388">
        <f t="shared" si="2"/>
        <v>467955</v>
      </c>
      <c r="J25" s="388">
        <f t="shared" si="2"/>
        <v>1145979</v>
      </c>
    </row>
    <row r="26" spans="1:10" x14ac:dyDescent="0.2">
      <c r="A26" s="386">
        <f t="shared" si="0"/>
        <v>19</v>
      </c>
      <c r="B26" s="399" t="s">
        <v>339</v>
      </c>
      <c r="C26" s="401"/>
      <c r="E26" s="402">
        <f>ROUND(E24*19,2)</f>
        <v>0.99</v>
      </c>
    </row>
    <row r="27" spans="1:10" x14ac:dyDescent="0.2">
      <c r="A27" s="386">
        <f t="shared" si="0"/>
        <v>20</v>
      </c>
    </row>
    <row r="28" spans="1:10" x14ac:dyDescent="0.2">
      <c r="A28" s="386">
        <f t="shared" si="0"/>
        <v>21</v>
      </c>
      <c r="B28" s="232" t="s">
        <v>30</v>
      </c>
      <c r="C28" s="450">
        <f>'106 Tracker Amort Rates'!C33</f>
        <v>4.7627236991001132E-2</v>
      </c>
    </row>
    <row r="29" spans="1:10" x14ac:dyDescent="0.2">
      <c r="A29" s="386">
        <f t="shared" si="0"/>
        <v>22</v>
      </c>
      <c r="B29" s="232" t="s">
        <v>365</v>
      </c>
      <c r="D29" s="400">
        <f>ROUND(D24*(1+$C$28),5)</f>
        <v>5.4429999999999999E-2</v>
      </c>
      <c r="E29" s="400">
        <f>ROUND(E24*(1+$C$28),5)</f>
        <v>5.4429999999999999E-2</v>
      </c>
      <c r="F29" s="400">
        <f t="shared" ref="F29:J29" si="3">ROUND(F24*(1+$C$28),5)</f>
        <v>5.4429999999999999E-2</v>
      </c>
      <c r="G29" s="400">
        <f t="shared" si="3"/>
        <v>5.4429999999999999E-2</v>
      </c>
      <c r="H29" s="400">
        <f t="shared" si="3"/>
        <v>5.4429999999999999E-2</v>
      </c>
      <c r="I29" s="400">
        <f t="shared" si="3"/>
        <v>5.4429999999999999E-2</v>
      </c>
      <c r="J29" s="400">
        <f t="shared" si="3"/>
        <v>5.4429999999999999E-2</v>
      </c>
    </row>
    <row r="30" spans="1:10" x14ac:dyDescent="0.2">
      <c r="A30" s="386">
        <f t="shared" si="0"/>
        <v>23</v>
      </c>
      <c r="B30" s="399" t="s">
        <v>340</v>
      </c>
      <c r="E30" s="402">
        <f>ROUND(E29*19,2)</f>
        <v>1.03</v>
      </c>
    </row>
    <row r="31" spans="1:10" x14ac:dyDescent="0.2">
      <c r="A31" s="386">
        <f t="shared" si="0"/>
        <v>24</v>
      </c>
    </row>
    <row r="32" spans="1:10" x14ac:dyDescent="0.2">
      <c r="A32" s="386">
        <f t="shared" si="0"/>
        <v>25</v>
      </c>
      <c r="B32" s="232" t="s">
        <v>341</v>
      </c>
      <c r="D32" s="403">
        <v>-5.8279999999999998E-2</v>
      </c>
      <c r="E32" s="403">
        <v>-5.8279999999999998E-2</v>
      </c>
      <c r="F32" s="403">
        <v>-5.8270000000000002E-2</v>
      </c>
      <c r="G32" s="403">
        <v>-5.8209999999999998E-2</v>
      </c>
      <c r="H32" s="403">
        <v>-5.8189999999999999E-2</v>
      </c>
      <c r="I32" s="403">
        <v>-5.8189999999999999E-2</v>
      </c>
      <c r="J32" s="403">
        <v>-5.8169999999999999E-2</v>
      </c>
    </row>
    <row r="33" spans="1:10" x14ac:dyDescent="0.2">
      <c r="A33" s="386">
        <f t="shared" si="0"/>
        <v>26</v>
      </c>
      <c r="B33" s="399" t="s">
        <v>321</v>
      </c>
      <c r="D33" s="404"/>
      <c r="E33" s="405">
        <v>-1.1100000000000001</v>
      </c>
      <c r="F33" s="404"/>
      <c r="G33" s="404"/>
      <c r="H33" s="404"/>
      <c r="I33" s="404"/>
      <c r="J33" s="404"/>
    </row>
    <row r="34" spans="1:10" x14ac:dyDescent="0.2">
      <c r="A34" s="386">
        <f t="shared" si="0"/>
        <v>27</v>
      </c>
    </row>
    <row r="35" spans="1:10" x14ac:dyDescent="0.2">
      <c r="A35" s="386">
        <f t="shared" si="0"/>
        <v>28</v>
      </c>
      <c r="B35" s="232" t="s">
        <v>364</v>
      </c>
      <c r="D35" s="406">
        <f>ROUND(D29+D32,5)</f>
        <v>-3.8500000000000001E-3</v>
      </c>
      <c r="E35" s="406">
        <f t="shared" ref="E35:I35" si="4">ROUND(E29+E32,5)</f>
        <v>-3.8500000000000001E-3</v>
      </c>
      <c r="F35" s="406">
        <f t="shared" si="4"/>
        <v>-3.8400000000000001E-3</v>
      </c>
      <c r="G35" s="406">
        <f t="shared" si="4"/>
        <v>-3.7799999999999999E-3</v>
      </c>
      <c r="H35" s="406">
        <f t="shared" si="4"/>
        <v>-3.7599999999999999E-3</v>
      </c>
      <c r="I35" s="406">
        <f t="shared" si="4"/>
        <v>-3.7599999999999999E-3</v>
      </c>
      <c r="J35" s="406">
        <f>ROUND(J29+J32,5)</f>
        <v>-3.7399999999999998E-3</v>
      </c>
    </row>
    <row r="36" spans="1:10" x14ac:dyDescent="0.2">
      <c r="A36" s="386">
        <f t="shared" si="0"/>
        <v>29</v>
      </c>
      <c r="B36" s="399" t="s">
        <v>322</v>
      </c>
      <c r="E36" s="402">
        <f>E30+E33</f>
        <v>-8.0000000000000071E-2</v>
      </c>
    </row>
    <row r="37" spans="1:10" x14ac:dyDescent="0.2">
      <c r="A37" s="386"/>
    </row>
    <row r="38" spans="1:10" x14ac:dyDescent="0.2">
      <c r="A38" s="386"/>
      <c r="B38" s="383" t="s">
        <v>366</v>
      </c>
    </row>
    <row r="39" spans="1:10" x14ac:dyDescent="0.2">
      <c r="A39" s="386"/>
    </row>
    <row r="41" spans="1:10" x14ac:dyDescent="0.2">
      <c r="B41" s="407"/>
      <c r="C41" s="407"/>
      <c r="D41" s="407"/>
      <c r="E41" s="407"/>
      <c r="F41" s="407"/>
      <c r="G41" s="407"/>
      <c r="H41" s="407"/>
      <c r="I41" s="407"/>
      <c r="J41" s="407"/>
    </row>
    <row r="42" spans="1:10" x14ac:dyDescent="0.2">
      <c r="B42" s="408"/>
      <c r="C42" s="407"/>
      <c r="D42" s="407"/>
      <c r="E42" s="407"/>
      <c r="F42" s="407"/>
      <c r="G42" s="407"/>
      <c r="H42" s="407"/>
      <c r="I42" s="407"/>
      <c r="J42" s="407"/>
    </row>
    <row r="43" spans="1:10" x14ac:dyDescent="0.2">
      <c r="B43" s="409"/>
      <c r="C43" s="407"/>
      <c r="D43" s="410"/>
      <c r="E43" s="410"/>
      <c r="F43" s="410"/>
      <c r="G43" s="410"/>
      <c r="H43" s="410"/>
      <c r="I43" s="410"/>
      <c r="J43" s="410"/>
    </row>
    <row r="44" spans="1:10" x14ac:dyDescent="0.2">
      <c r="B44" s="409"/>
      <c r="C44" s="407"/>
      <c r="D44" s="410"/>
      <c r="E44" s="410"/>
      <c r="F44" s="410"/>
      <c r="G44" s="410"/>
      <c r="H44" s="410"/>
      <c r="I44" s="410"/>
      <c r="J44" s="410"/>
    </row>
    <row r="45" spans="1:10" x14ac:dyDescent="0.2">
      <c r="B45" s="409"/>
      <c r="C45" s="407"/>
      <c r="D45" s="411"/>
      <c r="E45" s="411"/>
      <c r="F45" s="411"/>
      <c r="G45" s="411"/>
      <c r="H45" s="411"/>
      <c r="I45" s="411"/>
      <c r="J45" s="411"/>
    </row>
    <row r="46" spans="1:10" x14ac:dyDescent="0.2">
      <c r="B46" s="412"/>
      <c r="C46" s="407"/>
      <c r="D46" s="411"/>
      <c r="E46" s="411"/>
      <c r="F46" s="411"/>
      <c r="G46" s="411"/>
      <c r="H46" s="411"/>
      <c r="I46" s="411"/>
      <c r="J46" s="411"/>
    </row>
    <row r="47" spans="1:10" x14ac:dyDescent="0.2">
      <c r="B47" s="412"/>
      <c r="C47" s="413"/>
      <c r="D47" s="407"/>
      <c r="E47" s="407"/>
      <c r="F47" s="407"/>
      <c r="G47" s="407"/>
      <c r="H47" s="407"/>
      <c r="I47" s="407"/>
      <c r="J47" s="407"/>
    </row>
    <row r="48" spans="1:10" x14ac:dyDescent="0.2">
      <c r="B48" s="412"/>
      <c r="C48" s="407"/>
      <c r="D48" s="411"/>
      <c r="E48" s="411"/>
      <c r="F48" s="411"/>
      <c r="G48" s="411"/>
      <c r="H48" s="411"/>
      <c r="I48" s="411"/>
      <c r="J48" s="411"/>
    </row>
    <row r="49" spans="2:10" x14ac:dyDescent="0.2">
      <c r="B49" s="412"/>
      <c r="C49" s="407"/>
      <c r="D49" s="407"/>
      <c r="E49" s="414"/>
      <c r="F49" s="407"/>
      <c r="G49" s="407"/>
      <c r="H49" s="407"/>
      <c r="I49" s="407"/>
      <c r="J49" s="407"/>
    </row>
    <row r="50" spans="2:10" x14ac:dyDescent="0.2">
      <c r="B50" s="412"/>
      <c r="C50" s="407"/>
      <c r="D50" s="410"/>
      <c r="E50" s="410"/>
      <c r="F50" s="410"/>
      <c r="G50" s="410"/>
      <c r="H50" s="410"/>
      <c r="I50" s="410"/>
      <c r="J50" s="410"/>
    </row>
    <row r="51" spans="2:10" x14ac:dyDescent="0.2">
      <c r="B51" s="412"/>
      <c r="C51" s="407"/>
      <c r="D51" s="411"/>
      <c r="E51" s="411"/>
      <c r="F51" s="411"/>
      <c r="G51" s="411"/>
      <c r="H51" s="411"/>
      <c r="I51" s="411"/>
      <c r="J51" s="411"/>
    </row>
    <row r="52" spans="2:10" x14ac:dyDescent="0.2">
      <c r="B52" s="412"/>
      <c r="C52" s="407"/>
      <c r="D52" s="415"/>
      <c r="E52" s="415"/>
      <c r="F52" s="415"/>
      <c r="G52" s="415"/>
      <c r="H52" s="415"/>
      <c r="I52" s="415"/>
      <c r="J52" s="415"/>
    </row>
    <row r="53" spans="2:10" x14ac:dyDescent="0.2">
      <c r="B53" s="407"/>
      <c r="C53" s="407"/>
      <c r="D53" s="407"/>
      <c r="E53" s="407"/>
      <c r="F53" s="407"/>
      <c r="G53" s="407"/>
      <c r="H53" s="407"/>
      <c r="I53" s="407"/>
      <c r="J53" s="407"/>
    </row>
    <row r="54" spans="2:10" x14ac:dyDescent="0.2">
      <c r="B54" s="407"/>
      <c r="C54" s="407"/>
      <c r="D54" s="407"/>
      <c r="E54" s="407"/>
      <c r="F54" s="407"/>
      <c r="G54" s="407"/>
      <c r="H54" s="407"/>
      <c r="I54" s="407"/>
      <c r="J54" s="407"/>
    </row>
  </sheetData>
  <mergeCells count="6">
    <mergeCell ref="C20:C21"/>
    <mergeCell ref="A1:J1"/>
    <mergeCell ref="A2:J2"/>
    <mergeCell ref="A3:J3"/>
    <mergeCell ref="A4:J4"/>
    <mergeCell ref="B7:C7"/>
  </mergeCells>
  <pageMargins left="0.7" right="0.7" top="0.75" bottom="0.75" header="0.3" footer="0.3"/>
  <pageSetup scale="95" orientation="landscape" r:id="rId1"/>
  <headerFooter>
    <oddFooter>&amp;CPage # &amp;P of &amp;N&amp;R&amp;F
&amp;A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7"/>
  <sheetViews>
    <sheetView workbookViewId="0">
      <selection activeCell="C14" sqref="C14"/>
    </sheetView>
  </sheetViews>
  <sheetFormatPr defaultColWidth="8.85546875" defaultRowHeight="11.25" x14ac:dyDescent="0.2"/>
  <cols>
    <col min="1" max="1" width="3.7109375" style="38" customWidth="1"/>
    <col min="2" max="2" width="44.85546875" style="38" bestFit="1" customWidth="1"/>
    <col min="3" max="3" width="12" style="38" customWidth="1"/>
    <col min="4" max="4" width="15.140625" style="38" bestFit="1" customWidth="1"/>
    <col min="5" max="5" width="9.85546875" style="38" customWidth="1"/>
    <col min="6" max="6" width="10.7109375" style="38" bestFit="1" customWidth="1"/>
    <col min="7" max="10" width="9.85546875" style="38" customWidth="1"/>
    <col min="11" max="16384" width="8.85546875" style="38"/>
  </cols>
  <sheetData>
    <row r="1" spans="1:10" x14ac:dyDescent="0.2">
      <c r="A1" s="516" t="str">
        <f>'106 Tracker Amort Balances'!A1:E1</f>
        <v>Puget Sound Energy</v>
      </c>
      <c r="B1" s="516"/>
      <c r="C1" s="516"/>
      <c r="D1" s="516"/>
      <c r="E1" s="516"/>
      <c r="F1" s="516"/>
      <c r="G1" s="516"/>
      <c r="H1" s="516"/>
      <c r="I1" s="516"/>
      <c r="J1" s="516"/>
    </row>
    <row r="2" spans="1:10" x14ac:dyDescent="0.2">
      <c r="A2" s="516" t="s">
        <v>371</v>
      </c>
      <c r="B2" s="516"/>
      <c r="C2" s="516"/>
      <c r="D2" s="516"/>
      <c r="E2" s="516"/>
      <c r="F2" s="516"/>
      <c r="G2" s="516"/>
      <c r="H2" s="516"/>
      <c r="I2" s="516"/>
      <c r="J2" s="516"/>
    </row>
    <row r="3" spans="1:10" x14ac:dyDescent="0.2">
      <c r="A3" s="515" t="s">
        <v>373</v>
      </c>
      <c r="B3" s="515"/>
      <c r="C3" s="515"/>
      <c r="D3" s="515"/>
      <c r="E3" s="515"/>
      <c r="F3" s="515"/>
      <c r="G3" s="515"/>
      <c r="H3" s="515"/>
      <c r="I3" s="515"/>
      <c r="J3" s="515"/>
    </row>
    <row r="4" spans="1:10" x14ac:dyDescent="0.2">
      <c r="A4" s="358" t="s">
        <v>6</v>
      </c>
      <c r="B4" s="358"/>
      <c r="C4" s="358"/>
      <c r="D4" s="358"/>
      <c r="E4" s="358"/>
      <c r="F4" s="358"/>
      <c r="G4" s="358"/>
      <c r="H4" s="358"/>
      <c r="I4" s="358"/>
      <c r="J4" s="358"/>
    </row>
    <row r="5" spans="1:10" x14ac:dyDescent="0.2">
      <c r="A5" s="265" t="s">
        <v>330</v>
      </c>
      <c r="B5" s="265"/>
      <c r="C5" s="265"/>
      <c r="D5" s="265"/>
      <c r="E5" s="265"/>
      <c r="F5" s="265"/>
      <c r="G5" s="265"/>
      <c r="H5" s="265"/>
      <c r="I5" s="265"/>
      <c r="J5" s="265"/>
    </row>
    <row r="6" spans="1:10" x14ac:dyDescent="0.2">
      <c r="B6" s="516"/>
      <c r="C6" s="516"/>
    </row>
    <row r="7" spans="1:10" x14ac:dyDescent="0.2">
      <c r="A7" s="88">
        <v>1</v>
      </c>
      <c r="B7" s="89" t="s">
        <v>273</v>
      </c>
      <c r="C7" s="90"/>
    </row>
    <row r="8" spans="1:10" x14ac:dyDescent="0.2">
      <c r="A8" s="88">
        <f t="shared" ref="A8:A17" si="0">A7+1</f>
        <v>2</v>
      </c>
      <c r="B8" s="89"/>
      <c r="C8" s="91" t="s">
        <v>3</v>
      </c>
    </row>
    <row r="9" spans="1:10" x14ac:dyDescent="0.2">
      <c r="A9" s="88">
        <f t="shared" si="0"/>
        <v>3</v>
      </c>
      <c r="B9" s="38" t="s">
        <v>108</v>
      </c>
      <c r="C9" s="92">
        <v>-102118.89726333333</v>
      </c>
    </row>
    <row r="10" spans="1:10" x14ac:dyDescent="0.2">
      <c r="A10" s="88">
        <f t="shared" si="0"/>
        <v>4</v>
      </c>
      <c r="B10" s="38" t="s">
        <v>109</v>
      </c>
      <c r="C10" s="92">
        <v>-4007918.7717787502</v>
      </c>
    </row>
    <row r="11" spans="1:10" x14ac:dyDescent="0.2">
      <c r="A11" s="88">
        <f t="shared" si="0"/>
        <v>5</v>
      </c>
      <c r="B11" s="38" t="s">
        <v>110</v>
      </c>
      <c r="C11" s="93">
        <f>SUM(C9:C10)</f>
        <v>-4110037.6690420834</v>
      </c>
    </row>
    <row r="12" spans="1:10" x14ac:dyDescent="0.2">
      <c r="A12" s="88">
        <f t="shared" si="0"/>
        <v>6</v>
      </c>
      <c r="B12" s="378"/>
      <c r="C12" s="378"/>
    </row>
    <row r="13" spans="1:10" x14ac:dyDescent="0.2">
      <c r="A13" s="88">
        <f t="shared" si="0"/>
        <v>7</v>
      </c>
      <c r="B13" s="89" t="s">
        <v>351</v>
      </c>
      <c r="D13" s="85"/>
      <c r="E13" s="85"/>
      <c r="F13" s="85"/>
    </row>
    <row r="14" spans="1:10" x14ac:dyDescent="0.2">
      <c r="A14" s="88">
        <f t="shared" si="0"/>
        <v>8</v>
      </c>
      <c r="B14" s="271" t="s">
        <v>333</v>
      </c>
      <c r="C14" s="359">
        <v>113644115.68000001</v>
      </c>
    </row>
    <row r="15" spans="1:10" x14ac:dyDescent="0.2">
      <c r="A15" s="88">
        <f t="shared" si="0"/>
        <v>9</v>
      </c>
      <c r="B15" s="271" t="s">
        <v>334</v>
      </c>
      <c r="C15" s="359">
        <v>722568.77</v>
      </c>
      <c r="D15" s="40"/>
    </row>
    <row r="16" spans="1:10" x14ac:dyDescent="0.2">
      <c r="A16" s="88">
        <f t="shared" si="0"/>
        <v>10</v>
      </c>
      <c r="B16" s="271" t="s">
        <v>335</v>
      </c>
      <c r="C16" s="360">
        <f>ROUND(SUM(C14:C15),0)</f>
        <v>114366684</v>
      </c>
      <c r="D16" s="119"/>
    </row>
    <row r="17" spans="1:10" x14ac:dyDescent="0.2">
      <c r="A17" s="88">
        <f t="shared" si="0"/>
        <v>11</v>
      </c>
    </row>
    <row r="18" spans="1:10" x14ac:dyDescent="0.2">
      <c r="A18" s="88">
        <f t="shared" ref="A18:A20" si="1">A17+1</f>
        <v>12</v>
      </c>
      <c r="C18" s="517" t="s">
        <v>336</v>
      </c>
      <c r="D18" s="361" t="s">
        <v>7</v>
      </c>
      <c r="E18" s="362"/>
      <c r="F18" s="363" t="s">
        <v>8</v>
      </c>
      <c r="G18" s="363"/>
      <c r="H18" s="361" t="s">
        <v>38</v>
      </c>
      <c r="I18" s="363"/>
      <c r="J18" s="362"/>
    </row>
    <row r="19" spans="1:10" x14ac:dyDescent="0.2">
      <c r="A19" s="88">
        <f t="shared" si="1"/>
        <v>13</v>
      </c>
      <c r="C19" s="518"/>
      <c r="D19" s="364">
        <v>23</v>
      </c>
      <c r="E19" s="365">
        <v>16</v>
      </c>
      <c r="F19" s="366">
        <v>31</v>
      </c>
      <c r="G19" s="367">
        <v>41</v>
      </c>
      <c r="H19" s="368">
        <v>85</v>
      </c>
      <c r="I19" s="367">
        <v>86</v>
      </c>
      <c r="J19" s="365">
        <v>87</v>
      </c>
    </row>
    <row r="20" spans="1:10" x14ac:dyDescent="0.2">
      <c r="A20" s="88">
        <f t="shared" si="1"/>
        <v>14</v>
      </c>
      <c r="B20" s="89" t="s">
        <v>337</v>
      </c>
      <c r="C20" s="89"/>
    </row>
    <row r="21" spans="1:10" x14ac:dyDescent="0.2">
      <c r="A21" s="88">
        <f t="shared" ref="A21:A29" si="2">A20+1</f>
        <v>15</v>
      </c>
      <c r="B21" s="271" t="s">
        <v>369</v>
      </c>
      <c r="C21" s="369">
        <f>SUM(D21:J21)</f>
        <v>1933362129</v>
      </c>
      <c r="D21" s="115">
        <f>'F2019 Forecast'!C22</f>
        <v>1228610957</v>
      </c>
      <c r="E21" s="115">
        <f>'F2019 Forecast'!D22</f>
        <v>17852</v>
      </c>
      <c r="F21" s="115">
        <f>'F2019 Forecast'!E22</f>
        <v>481194751</v>
      </c>
      <c r="G21" s="115">
        <f>'F2019 Forecast'!F22</f>
        <v>134039947</v>
      </c>
      <c r="H21" s="115">
        <f>'F2019 Forecast'!G22</f>
        <v>29751740</v>
      </c>
      <c r="I21" s="115">
        <f>'F2019 Forecast'!H22</f>
        <v>15048040</v>
      </c>
      <c r="J21" s="115">
        <f>'F2019 Forecast'!I22</f>
        <v>44698842</v>
      </c>
    </row>
    <row r="22" spans="1:10" x14ac:dyDescent="0.2">
      <c r="A22" s="88">
        <f t="shared" si="2"/>
        <v>16</v>
      </c>
      <c r="B22" s="272" t="s">
        <v>348</v>
      </c>
      <c r="C22" s="123">
        <f>ROUND(C16/C21,5)</f>
        <v>5.9150000000000001E-2</v>
      </c>
      <c r="D22" s="123">
        <f>$C$22</f>
        <v>5.9150000000000001E-2</v>
      </c>
      <c r="E22" s="123">
        <f t="shared" ref="E22:J22" si="3">$C$22</f>
        <v>5.9150000000000001E-2</v>
      </c>
      <c r="F22" s="123">
        <f t="shared" si="3"/>
        <v>5.9150000000000001E-2</v>
      </c>
      <c r="G22" s="123">
        <f t="shared" si="3"/>
        <v>5.9150000000000001E-2</v>
      </c>
      <c r="H22" s="123">
        <f t="shared" si="3"/>
        <v>5.9150000000000001E-2</v>
      </c>
      <c r="I22" s="123">
        <f t="shared" si="3"/>
        <v>5.9150000000000001E-2</v>
      </c>
      <c r="J22" s="123">
        <f t="shared" si="3"/>
        <v>5.9150000000000001E-2</v>
      </c>
    </row>
    <row r="23" spans="1:10" x14ac:dyDescent="0.2">
      <c r="A23" s="88">
        <f>A22+1</f>
        <v>17</v>
      </c>
      <c r="B23" s="272" t="s">
        <v>18</v>
      </c>
      <c r="C23" s="119">
        <f>SUM(D23:J23)</f>
        <v>114358371</v>
      </c>
      <c r="D23" s="360">
        <f>ROUND(D21*D22,0)</f>
        <v>72672338</v>
      </c>
      <c r="E23" s="360">
        <f>ROUND(E21*E22,0)</f>
        <v>1056</v>
      </c>
      <c r="F23" s="360">
        <f t="shared" ref="F23:J23" si="4">ROUND(F21*F22,0)</f>
        <v>28462670</v>
      </c>
      <c r="G23" s="360">
        <f t="shared" si="4"/>
        <v>7928463</v>
      </c>
      <c r="H23" s="360">
        <f t="shared" si="4"/>
        <v>1759815</v>
      </c>
      <c r="I23" s="360">
        <f t="shared" si="4"/>
        <v>890092</v>
      </c>
      <c r="J23" s="360">
        <f t="shared" si="4"/>
        <v>2643937</v>
      </c>
    </row>
    <row r="24" spans="1:10" x14ac:dyDescent="0.2">
      <c r="A24" s="88">
        <f t="shared" si="2"/>
        <v>18</v>
      </c>
      <c r="B24" s="272" t="s">
        <v>339</v>
      </c>
      <c r="C24" s="119"/>
      <c r="E24" s="40">
        <f>ROUND(E22*19,2)</f>
        <v>1.1200000000000001</v>
      </c>
    </row>
    <row r="25" spans="1:10" x14ac:dyDescent="0.2">
      <c r="A25" s="88">
        <f t="shared" si="2"/>
        <v>19</v>
      </c>
    </row>
    <row r="26" spans="1:10" x14ac:dyDescent="0.2">
      <c r="A26" s="88">
        <f t="shared" si="2"/>
        <v>20</v>
      </c>
      <c r="B26" s="271" t="s">
        <v>30</v>
      </c>
      <c r="C26" s="450">
        <f>'106 Tracker Amort Rates'!C33</f>
        <v>4.7627236991001132E-2</v>
      </c>
    </row>
    <row r="27" spans="1:10" x14ac:dyDescent="0.2">
      <c r="A27" s="88">
        <f t="shared" si="2"/>
        <v>21</v>
      </c>
      <c r="B27" s="271" t="s">
        <v>342</v>
      </c>
      <c r="D27" s="123">
        <f>ROUND(D22*(1+$C$26),5)</f>
        <v>6.1969999999999997E-2</v>
      </c>
      <c r="E27" s="123">
        <f>ROUND(E22*(1+$C$26),5)</f>
        <v>6.1969999999999997E-2</v>
      </c>
      <c r="F27" s="123">
        <f t="shared" ref="F27:J27" si="5">ROUND(F22*(1+$C$26),5)</f>
        <v>6.1969999999999997E-2</v>
      </c>
      <c r="G27" s="123">
        <f t="shared" si="5"/>
        <v>6.1969999999999997E-2</v>
      </c>
      <c r="H27" s="123">
        <f t="shared" si="5"/>
        <v>6.1969999999999997E-2</v>
      </c>
      <c r="I27" s="123">
        <f t="shared" si="5"/>
        <v>6.1969999999999997E-2</v>
      </c>
      <c r="J27" s="123">
        <f t="shared" si="5"/>
        <v>6.1969999999999997E-2</v>
      </c>
    </row>
    <row r="28" spans="1:10" x14ac:dyDescent="0.2">
      <c r="A28" s="88">
        <f t="shared" si="2"/>
        <v>22</v>
      </c>
      <c r="B28" s="272" t="s">
        <v>340</v>
      </c>
      <c r="E28" s="40">
        <f>ROUND(E27*19,2)</f>
        <v>1.18</v>
      </c>
    </row>
    <row r="29" spans="1:10" x14ac:dyDescent="0.2">
      <c r="A29" s="88">
        <f t="shared" si="2"/>
        <v>23</v>
      </c>
    </row>
    <row r="30" spans="1:10" x14ac:dyDescent="0.2">
      <c r="A30" s="88"/>
    </row>
    <row r="31" spans="1:10" x14ac:dyDescent="0.2">
      <c r="A31" s="88"/>
      <c r="B31" s="383" t="s">
        <v>367</v>
      </c>
    </row>
    <row r="32" spans="1:10" x14ac:dyDescent="0.2">
      <c r="A32" s="88"/>
    </row>
    <row r="34" spans="2:10" x14ac:dyDescent="0.2">
      <c r="B34" s="42"/>
      <c r="C34" s="376"/>
      <c r="D34" s="42"/>
      <c r="E34" s="42"/>
      <c r="F34" s="42"/>
      <c r="G34" s="42"/>
      <c r="H34" s="42"/>
      <c r="I34" s="42"/>
      <c r="J34" s="42"/>
    </row>
    <row r="35" spans="2:10" x14ac:dyDescent="0.2">
      <c r="B35" s="370"/>
      <c r="C35" s="42"/>
      <c r="D35" s="42"/>
      <c r="E35" s="42"/>
      <c r="F35" s="42"/>
      <c r="G35" s="42"/>
      <c r="H35" s="42"/>
      <c r="I35" s="42"/>
      <c r="J35" s="42"/>
    </row>
    <row r="36" spans="2:10" x14ac:dyDescent="0.2">
      <c r="B36" s="371"/>
      <c r="C36" s="42"/>
      <c r="D36" s="372"/>
      <c r="E36" s="372"/>
      <c r="F36" s="372"/>
      <c r="G36" s="372"/>
      <c r="H36" s="372"/>
      <c r="I36" s="372"/>
      <c r="J36" s="372"/>
    </row>
    <row r="37" spans="2:10" x14ac:dyDescent="0.2">
      <c r="B37" s="371"/>
      <c r="C37" s="42"/>
      <c r="D37" s="372"/>
      <c r="E37" s="372"/>
      <c r="F37" s="372"/>
      <c r="G37" s="372"/>
      <c r="H37" s="372"/>
      <c r="I37" s="372"/>
      <c r="J37" s="372"/>
    </row>
    <row r="38" spans="2:10" x14ac:dyDescent="0.2">
      <c r="B38" s="371"/>
      <c r="C38" s="42"/>
      <c r="D38" s="373"/>
      <c r="E38" s="373"/>
      <c r="F38" s="373"/>
      <c r="G38" s="373"/>
      <c r="H38" s="373"/>
      <c r="I38" s="373"/>
      <c r="J38" s="373"/>
    </row>
    <row r="39" spans="2:10" x14ac:dyDescent="0.2">
      <c r="B39" s="374"/>
      <c r="C39" s="42"/>
      <c r="D39" s="373"/>
      <c r="E39" s="373"/>
      <c r="F39" s="373"/>
      <c r="G39" s="373"/>
      <c r="H39" s="373"/>
      <c r="I39" s="373"/>
      <c r="J39" s="373"/>
    </row>
    <row r="40" spans="2:10" x14ac:dyDescent="0.2">
      <c r="B40" s="374"/>
      <c r="C40" s="375"/>
      <c r="D40" s="42"/>
      <c r="E40" s="42"/>
      <c r="F40" s="42"/>
      <c r="G40" s="42"/>
      <c r="H40" s="42"/>
      <c r="I40" s="42"/>
      <c r="J40" s="42"/>
    </row>
    <row r="41" spans="2:10" x14ac:dyDescent="0.2">
      <c r="B41" s="374"/>
      <c r="C41" s="42"/>
      <c r="D41" s="373"/>
      <c r="E41" s="373"/>
      <c r="F41" s="373"/>
      <c r="G41" s="373"/>
      <c r="H41" s="373"/>
      <c r="I41" s="373"/>
      <c r="J41" s="373"/>
    </row>
    <row r="42" spans="2:10" x14ac:dyDescent="0.2">
      <c r="B42" s="374"/>
      <c r="C42" s="42"/>
      <c r="D42" s="42"/>
      <c r="E42" s="376"/>
      <c r="F42" s="42"/>
      <c r="G42" s="42"/>
      <c r="H42" s="42"/>
      <c r="I42" s="42"/>
      <c r="J42" s="42"/>
    </row>
    <row r="43" spans="2:10" x14ac:dyDescent="0.2">
      <c r="B43" s="374"/>
      <c r="C43" s="42"/>
      <c r="D43" s="372"/>
      <c r="E43" s="372"/>
      <c r="F43" s="372"/>
      <c r="G43" s="372"/>
      <c r="H43" s="372"/>
      <c r="I43" s="372"/>
      <c r="J43" s="372"/>
    </row>
    <row r="44" spans="2:10" x14ac:dyDescent="0.2">
      <c r="B44" s="374"/>
      <c r="C44" s="42"/>
      <c r="D44" s="373"/>
      <c r="E44" s="373"/>
      <c r="F44" s="373"/>
      <c r="G44" s="373"/>
      <c r="H44" s="373"/>
      <c r="I44" s="373"/>
      <c r="J44" s="373"/>
    </row>
    <row r="45" spans="2:10" x14ac:dyDescent="0.2">
      <c r="B45" s="374"/>
      <c r="C45" s="42"/>
      <c r="D45" s="377"/>
      <c r="E45" s="377"/>
      <c r="F45" s="377"/>
      <c r="G45" s="377"/>
      <c r="H45" s="377"/>
      <c r="I45" s="377"/>
      <c r="J45" s="377"/>
    </row>
    <row r="46" spans="2:10" x14ac:dyDescent="0.2">
      <c r="B46" s="42"/>
      <c r="C46" s="42"/>
      <c r="D46" s="42"/>
      <c r="E46" s="42"/>
      <c r="F46" s="42"/>
      <c r="G46" s="42"/>
      <c r="H46" s="42"/>
      <c r="I46" s="42"/>
      <c r="J46" s="42"/>
    </row>
    <row r="47" spans="2:10" x14ac:dyDescent="0.2">
      <c r="B47" s="42"/>
      <c r="C47" s="42"/>
      <c r="D47" s="42"/>
      <c r="E47" s="42"/>
      <c r="F47" s="42"/>
      <c r="G47" s="42"/>
      <c r="H47" s="42"/>
      <c r="I47" s="42"/>
      <c r="J47" s="42"/>
    </row>
  </sheetData>
  <mergeCells count="5">
    <mergeCell ref="A1:J1"/>
    <mergeCell ref="A2:J2"/>
    <mergeCell ref="A3:J3"/>
    <mergeCell ref="B6:C6"/>
    <mergeCell ref="C18:C19"/>
  </mergeCells>
  <pageMargins left="0.7" right="0.7" top="0.75" bottom="0.75" header="0.3" footer="0.3"/>
  <pageSetup scale="90" orientation="landscape" horizontalDpi="90" verticalDpi="90" r:id="rId1"/>
  <headerFooter>
    <oddFooter>&amp;CPage #&amp;P of &amp;N&amp;R&amp;F
&amp;A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
  <sheetViews>
    <sheetView workbookViewId="0">
      <selection activeCell="P42" sqref="P42"/>
    </sheetView>
  </sheetViews>
  <sheetFormatPr defaultRowHeight="12.75" x14ac:dyDescent="0.2"/>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X44"/>
  <sheetViews>
    <sheetView topLeftCell="E1" workbookViewId="0">
      <selection activeCell="O16" sqref="O16"/>
    </sheetView>
  </sheetViews>
  <sheetFormatPr defaultColWidth="9.140625" defaultRowHeight="11.25" x14ac:dyDescent="0.2"/>
  <cols>
    <col min="1" max="1" width="29.7109375" style="144" customWidth="1"/>
    <col min="2" max="2" width="7.42578125" style="144" bestFit="1" customWidth="1"/>
    <col min="3" max="3" width="12" style="144" bestFit="1" customWidth="1"/>
    <col min="4" max="4" width="11.5703125" style="144" bestFit="1" customWidth="1"/>
    <col min="5" max="5" width="9.140625" style="144" bestFit="1" customWidth="1"/>
    <col min="6" max="6" width="12.85546875" style="144" bestFit="1" customWidth="1"/>
    <col min="7" max="7" width="12.140625" style="144" bestFit="1" customWidth="1"/>
    <col min="8" max="8" width="11.7109375" style="144" bestFit="1" customWidth="1"/>
    <col min="9" max="9" width="11.42578125" style="144" bestFit="1" customWidth="1"/>
    <col min="10" max="10" width="10.85546875" style="144" bestFit="1" customWidth="1"/>
    <col min="11" max="11" width="10" style="144" bestFit="1" customWidth="1"/>
    <col min="12" max="13" width="10.85546875" style="144" bestFit="1" customWidth="1"/>
    <col min="14" max="14" width="10.5703125" style="144" bestFit="1" customWidth="1"/>
    <col min="15" max="15" width="11.28515625" style="144" bestFit="1" customWidth="1"/>
    <col min="16" max="17" width="10.85546875" style="144" bestFit="1" customWidth="1"/>
    <col min="18" max="18" width="12.5703125" style="144" bestFit="1" customWidth="1"/>
    <col min="19" max="19" width="12.5703125" style="144" customWidth="1"/>
    <col min="20" max="20" width="11.5703125" style="144" bestFit="1" customWidth="1"/>
    <col min="21" max="21" width="6.85546875" style="144" bestFit="1" customWidth="1"/>
    <col min="22" max="22" width="13.85546875" style="144" customWidth="1"/>
    <col min="23" max="23" width="9.140625" style="144" bestFit="1" customWidth="1"/>
    <col min="24" max="16384" width="9.140625" style="144"/>
  </cols>
  <sheetData>
    <row r="1" spans="1:23" x14ac:dyDescent="0.2">
      <c r="A1" s="519" t="str">
        <f>'106 Tracker Amort Balances'!A1:E1</f>
        <v>Puget Sound Energy</v>
      </c>
      <c r="B1" s="519"/>
      <c r="C1" s="519"/>
      <c r="D1" s="519"/>
      <c r="E1" s="519"/>
      <c r="F1" s="519"/>
      <c r="G1" s="519"/>
      <c r="H1" s="519"/>
      <c r="I1" s="519"/>
      <c r="J1" s="519"/>
      <c r="K1" s="519"/>
      <c r="L1" s="519"/>
      <c r="M1" s="519"/>
      <c r="N1" s="519"/>
      <c r="O1" s="519"/>
      <c r="P1" s="519"/>
      <c r="Q1" s="519"/>
      <c r="R1" s="519"/>
      <c r="S1" s="519"/>
      <c r="T1" s="519"/>
      <c r="U1" s="519"/>
    </row>
    <row r="2" spans="1:23" x14ac:dyDescent="0.2">
      <c r="A2" s="520" t="s">
        <v>387</v>
      </c>
      <c r="B2" s="520"/>
      <c r="C2" s="520"/>
      <c r="D2" s="520"/>
      <c r="E2" s="520"/>
      <c r="F2" s="520"/>
      <c r="G2" s="520"/>
      <c r="H2" s="520"/>
      <c r="I2" s="520"/>
      <c r="J2" s="520"/>
      <c r="K2" s="520"/>
      <c r="L2" s="520"/>
      <c r="M2" s="520"/>
      <c r="N2" s="520"/>
      <c r="O2" s="520"/>
      <c r="P2" s="520"/>
      <c r="Q2" s="520"/>
      <c r="R2" s="520"/>
      <c r="S2" s="520"/>
      <c r="T2" s="520"/>
      <c r="U2" s="520"/>
    </row>
    <row r="3" spans="1:23" x14ac:dyDescent="0.2">
      <c r="A3" s="521" t="s">
        <v>279</v>
      </c>
      <c r="B3" s="521"/>
      <c r="C3" s="521"/>
      <c r="D3" s="521"/>
      <c r="E3" s="521"/>
      <c r="F3" s="521"/>
      <c r="G3" s="521"/>
      <c r="H3" s="521"/>
      <c r="I3" s="521"/>
      <c r="J3" s="521"/>
      <c r="K3" s="521"/>
      <c r="L3" s="521"/>
      <c r="M3" s="521"/>
      <c r="N3" s="521"/>
      <c r="O3" s="521"/>
      <c r="P3" s="521"/>
      <c r="Q3" s="521"/>
      <c r="R3" s="521"/>
      <c r="S3" s="521"/>
      <c r="T3" s="521"/>
      <c r="U3" s="521"/>
    </row>
    <row r="4" spans="1:23" x14ac:dyDescent="0.2">
      <c r="A4" s="519" t="str">
        <f>'106 Tracker Amort Balances'!A4:E4</f>
        <v>Effective November 1, 2019</v>
      </c>
      <c r="B4" s="519"/>
      <c r="C4" s="519"/>
      <c r="D4" s="519"/>
      <c r="E4" s="519"/>
      <c r="F4" s="519"/>
      <c r="G4" s="519"/>
      <c r="H4" s="519"/>
      <c r="I4" s="519"/>
      <c r="J4" s="519"/>
      <c r="K4" s="519"/>
      <c r="L4" s="519"/>
      <c r="M4" s="519"/>
      <c r="N4" s="519"/>
      <c r="O4" s="519"/>
      <c r="P4" s="519"/>
      <c r="Q4" s="519"/>
      <c r="R4" s="519"/>
      <c r="S4" s="519"/>
      <c r="T4" s="519"/>
      <c r="U4" s="519"/>
    </row>
    <row r="5" spans="1:23" x14ac:dyDescent="0.2">
      <c r="E5" s="145"/>
      <c r="M5" s="145"/>
      <c r="Q5" s="145"/>
    </row>
    <row r="6" spans="1:23" ht="56.25" x14ac:dyDescent="0.2">
      <c r="A6" s="146"/>
      <c r="B6" s="146"/>
      <c r="C6" s="281" t="s">
        <v>401</v>
      </c>
      <c r="D6" s="281" t="s">
        <v>401</v>
      </c>
      <c r="E6" s="146"/>
      <c r="F6" s="146" t="s">
        <v>50</v>
      </c>
      <c r="G6" s="145"/>
      <c r="H6" s="146"/>
      <c r="I6" s="146"/>
      <c r="J6" s="146"/>
      <c r="K6" s="146"/>
      <c r="L6" s="146"/>
      <c r="M6" s="146"/>
      <c r="N6" s="146"/>
      <c r="O6" s="146"/>
      <c r="P6" s="146"/>
      <c r="Q6" s="146"/>
      <c r="R6" s="278" t="s">
        <v>327</v>
      </c>
      <c r="S6" s="278" t="s">
        <v>311</v>
      </c>
      <c r="T6" s="498" t="s">
        <v>385</v>
      </c>
      <c r="U6" s="278" t="s">
        <v>311</v>
      </c>
      <c r="V6" s="498" t="s">
        <v>385</v>
      </c>
      <c r="W6" s="278" t="s">
        <v>307</v>
      </c>
    </row>
    <row r="7" spans="1:23" x14ac:dyDescent="0.2">
      <c r="A7" s="146"/>
      <c r="B7" s="146" t="s">
        <v>0</v>
      </c>
      <c r="C7" s="146" t="s">
        <v>31</v>
      </c>
      <c r="D7" s="146" t="s">
        <v>68</v>
      </c>
      <c r="E7" s="146" t="s">
        <v>69</v>
      </c>
      <c r="F7" s="146" t="s">
        <v>51</v>
      </c>
      <c r="G7" s="145" t="s">
        <v>50</v>
      </c>
      <c r="H7" s="146" t="s">
        <v>311</v>
      </c>
      <c r="I7" s="146" t="s">
        <v>312</v>
      </c>
      <c r="J7" s="146" t="s">
        <v>313</v>
      </c>
      <c r="K7" s="146" t="s">
        <v>314</v>
      </c>
      <c r="L7" s="146" t="s">
        <v>315</v>
      </c>
      <c r="M7" s="146" t="s">
        <v>316</v>
      </c>
      <c r="N7" s="146" t="s">
        <v>317</v>
      </c>
      <c r="O7" s="146" t="s">
        <v>318</v>
      </c>
      <c r="P7" s="146" t="s">
        <v>319</v>
      </c>
      <c r="Q7" s="146" t="s">
        <v>320</v>
      </c>
      <c r="R7" s="146" t="s">
        <v>67</v>
      </c>
      <c r="S7" s="146" t="s">
        <v>19</v>
      </c>
      <c r="T7" s="146" t="s">
        <v>19</v>
      </c>
      <c r="U7" s="146" t="s">
        <v>280</v>
      </c>
      <c r="V7" s="146" t="s">
        <v>280</v>
      </c>
      <c r="W7" s="146" t="s">
        <v>280</v>
      </c>
    </row>
    <row r="8" spans="1:23" x14ac:dyDescent="0.2">
      <c r="A8" s="147" t="s">
        <v>32</v>
      </c>
      <c r="B8" s="147" t="s">
        <v>4</v>
      </c>
      <c r="C8" s="147" t="s">
        <v>286</v>
      </c>
      <c r="D8" s="147" t="s">
        <v>287</v>
      </c>
      <c r="E8" s="147" t="s">
        <v>70</v>
      </c>
      <c r="F8" s="279" t="s">
        <v>276</v>
      </c>
      <c r="G8" s="147" t="s">
        <v>71</v>
      </c>
      <c r="H8" s="147" t="s">
        <v>19</v>
      </c>
      <c r="I8" s="147" t="s">
        <v>19</v>
      </c>
      <c r="J8" s="147" t="s">
        <v>19</v>
      </c>
      <c r="K8" s="147" t="s">
        <v>19</v>
      </c>
      <c r="L8" s="147" t="s">
        <v>19</v>
      </c>
      <c r="M8" s="147" t="s">
        <v>19</v>
      </c>
      <c r="N8" s="147" t="s">
        <v>19</v>
      </c>
      <c r="O8" s="147" t="s">
        <v>19</v>
      </c>
      <c r="P8" s="147" t="s">
        <v>19</v>
      </c>
      <c r="Q8" s="147" t="s">
        <v>19</v>
      </c>
      <c r="R8" s="147" t="s">
        <v>281</v>
      </c>
      <c r="S8" s="147" t="s">
        <v>11</v>
      </c>
      <c r="T8" s="147" t="s">
        <v>11</v>
      </c>
      <c r="U8" s="147" t="s">
        <v>11</v>
      </c>
      <c r="V8" s="147" t="s">
        <v>11</v>
      </c>
      <c r="W8" s="147" t="s">
        <v>11</v>
      </c>
    </row>
    <row r="9" spans="1:23" x14ac:dyDescent="0.2">
      <c r="A9" s="146" t="s">
        <v>33</v>
      </c>
      <c r="B9" s="146" t="s">
        <v>34</v>
      </c>
      <c r="C9" s="148" t="s">
        <v>35</v>
      </c>
      <c r="D9" s="149" t="s">
        <v>72</v>
      </c>
      <c r="E9" s="146" t="s">
        <v>282</v>
      </c>
      <c r="F9" s="146" t="s">
        <v>73</v>
      </c>
      <c r="G9" s="146" t="s">
        <v>283</v>
      </c>
      <c r="H9" s="146" t="s">
        <v>36</v>
      </c>
      <c r="I9" s="146" t="s">
        <v>74</v>
      </c>
      <c r="J9" s="146" t="s">
        <v>75</v>
      </c>
      <c r="K9" s="149" t="s">
        <v>76</v>
      </c>
      <c r="L9" s="146" t="s">
        <v>77</v>
      </c>
      <c r="M9" s="149" t="s">
        <v>78</v>
      </c>
      <c r="N9" s="149" t="s">
        <v>79</v>
      </c>
      <c r="O9" s="146" t="s">
        <v>80</v>
      </c>
      <c r="P9" s="149" t="s">
        <v>81</v>
      </c>
      <c r="Q9" s="146" t="s">
        <v>82</v>
      </c>
      <c r="R9" s="149" t="s">
        <v>284</v>
      </c>
      <c r="S9" s="146" t="s">
        <v>285</v>
      </c>
      <c r="T9" s="146" t="s">
        <v>375</v>
      </c>
      <c r="U9" s="146" t="s">
        <v>376</v>
      </c>
      <c r="V9" s="146" t="s">
        <v>377</v>
      </c>
      <c r="W9" s="146" t="s">
        <v>378</v>
      </c>
    </row>
    <row r="10" spans="1:23" x14ac:dyDescent="0.2">
      <c r="A10" s="144" t="s">
        <v>7</v>
      </c>
      <c r="B10" s="150" t="s">
        <v>83</v>
      </c>
      <c r="C10" s="275">
        <v>577531400.48799992</v>
      </c>
      <c r="D10" s="154">
        <v>299349526.67167699</v>
      </c>
      <c r="E10" s="151">
        <f t="shared" ref="E10:E15" si="0">(D10)/C10</f>
        <v>0.51832597572830497</v>
      </c>
      <c r="F10" s="275">
        <v>612583959</v>
      </c>
      <c r="G10" s="152">
        <f>E10*F10</f>
        <v>317518178.26418298</v>
      </c>
      <c r="H10" s="154">
        <v>200100550.21000001</v>
      </c>
      <c r="I10" s="154">
        <v>-2358448.2400000002</v>
      </c>
      <c r="J10" s="154">
        <v>11118398.85585</v>
      </c>
      <c r="K10" s="154">
        <v>3289575.85983</v>
      </c>
      <c r="L10" s="154">
        <v>13691251.483650001</v>
      </c>
      <c r="M10" s="154">
        <v>19256045.43</v>
      </c>
      <c r="N10" s="154">
        <v>-4333729.6900000004</v>
      </c>
      <c r="O10" s="154">
        <v>-6481138.2862200001</v>
      </c>
      <c r="P10" s="154">
        <v>49956221.859999999</v>
      </c>
      <c r="Q10" s="154">
        <v>6867066.1803899994</v>
      </c>
      <c r="R10" s="153">
        <f>SUM(G10:Q10)</f>
        <v>608623971.92768288</v>
      </c>
      <c r="S10" s="154">
        <v>11939261.359999999</v>
      </c>
      <c r="T10" s="154">
        <f>'Schedule 106 Revenue'!M10</f>
        <v>63769990.130000003</v>
      </c>
      <c r="U10" s="155">
        <f>S10/R10</f>
        <v>1.9616810889300021E-2</v>
      </c>
      <c r="V10" s="155">
        <f>T10/R10</f>
        <v>0.10477732240487103</v>
      </c>
      <c r="W10" s="155">
        <f>SUM(S10:T10)/R10</f>
        <v>0.12439413329417107</v>
      </c>
    </row>
    <row r="11" spans="1:23" x14ac:dyDescent="0.2">
      <c r="A11" s="144" t="s">
        <v>84</v>
      </c>
      <c r="B11" s="150">
        <v>16</v>
      </c>
      <c r="C11" s="275">
        <v>9689.9889999999996</v>
      </c>
      <c r="D11" s="154">
        <v>4941.8900000000003</v>
      </c>
      <c r="E11" s="151">
        <f t="shared" si="0"/>
        <v>0.50999954695511007</v>
      </c>
      <c r="F11" s="275">
        <v>8983</v>
      </c>
      <c r="G11" s="152">
        <f t="shared" ref="G11:G22" si="1">E11*F11</f>
        <v>4581.325930297754</v>
      </c>
      <c r="H11" s="154">
        <v>2934.3</v>
      </c>
      <c r="I11" s="154">
        <v>-34.58</v>
      </c>
      <c r="J11" s="154">
        <v>163.04145</v>
      </c>
      <c r="K11" s="154">
        <v>0</v>
      </c>
      <c r="L11" s="154">
        <v>200.77005000000003</v>
      </c>
      <c r="M11" s="154">
        <v>278.95</v>
      </c>
      <c r="N11" s="154">
        <v>-61.46</v>
      </c>
      <c r="O11" s="154">
        <v>-95.040140000000008</v>
      </c>
      <c r="P11" s="154">
        <v>0</v>
      </c>
      <c r="Q11" s="154">
        <v>100.69942999999999</v>
      </c>
      <c r="R11" s="153">
        <f t="shared" ref="R11:R22" si="2">SUM(G11:Q11)</f>
        <v>8068.0067202977534</v>
      </c>
      <c r="S11" s="154">
        <v>175.08</v>
      </c>
      <c r="T11" s="154">
        <f>'Schedule 106 Revenue'!M11</f>
        <v>935.13</v>
      </c>
      <c r="U11" s="155">
        <f t="shared" ref="U11:U40" si="3">S11/R11</f>
        <v>2.1700527288794649E-2</v>
      </c>
      <c r="V11" s="155">
        <f t="shared" ref="V11:V40" si="4">T11/R11</f>
        <v>0.11590595204232658</v>
      </c>
      <c r="W11" s="155">
        <f t="shared" ref="W11:W40" si="5">SUM(S11:T11)/R11</f>
        <v>0.13760647933112125</v>
      </c>
    </row>
    <row r="12" spans="1:23" x14ac:dyDescent="0.2">
      <c r="A12" s="144" t="s">
        <v>12</v>
      </c>
      <c r="B12" s="150">
        <v>31</v>
      </c>
      <c r="C12" s="275">
        <v>214564223.29299998</v>
      </c>
      <c r="D12" s="154">
        <v>86991648.090000004</v>
      </c>
      <c r="E12" s="151">
        <f t="shared" si="0"/>
        <v>0.40543407822098948</v>
      </c>
      <c r="F12" s="275">
        <v>240669705</v>
      </c>
      <c r="G12" s="152">
        <f t="shared" si="1"/>
        <v>97575700.002392456</v>
      </c>
      <c r="H12" s="154">
        <v>76708655.069999993</v>
      </c>
      <c r="I12" s="154">
        <v>-924171.67</v>
      </c>
      <c r="J12" s="154">
        <v>4368155.1457500001</v>
      </c>
      <c r="K12" s="154">
        <v>1030066.3374</v>
      </c>
      <c r="L12" s="154">
        <v>6084130.1424000002</v>
      </c>
      <c r="M12" s="154">
        <v>6273149.1799999997</v>
      </c>
      <c r="N12" s="154">
        <v>-1309466.9000000001</v>
      </c>
      <c r="O12" s="154">
        <v>-2823055.6396500003</v>
      </c>
      <c r="P12" s="154">
        <v>1747262.06</v>
      </c>
      <c r="Q12" s="154">
        <v>2618486.3904000004</v>
      </c>
      <c r="R12" s="153">
        <f t="shared" si="2"/>
        <v>191348910.11869246</v>
      </c>
      <c r="S12" s="154">
        <v>4430729.2699999996</v>
      </c>
      <c r="T12" s="154">
        <f>'Schedule 106 Revenue'!M12</f>
        <v>25051309.59</v>
      </c>
      <c r="U12" s="155">
        <f t="shared" si="3"/>
        <v>2.3155236511415964E-2</v>
      </c>
      <c r="V12" s="155">
        <f t="shared" si="4"/>
        <v>0.13091953110399657</v>
      </c>
      <c r="W12" s="155">
        <f t="shared" si="5"/>
        <v>0.15407476761541253</v>
      </c>
    </row>
    <row r="13" spans="1:23" x14ac:dyDescent="0.2">
      <c r="A13" s="144" t="s">
        <v>9</v>
      </c>
      <c r="B13" s="150">
        <v>41</v>
      </c>
      <c r="C13" s="275">
        <v>65990650.213</v>
      </c>
      <c r="D13" s="154">
        <v>14627826.099797169</v>
      </c>
      <c r="E13" s="151">
        <f t="shared" si="0"/>
        <v>0.22166513062960427</v>
      </c>
      <c r="F13" s="275">
        <v>67463407</v>
      </c>
      <c r="G13" s="152">
        <f t="shared" si="1"/>
        <v>14954284.925373159</v>
      </c>
      <c r="H13" s="154">
        <v>19418488.891350001</v>
      </c>
      <c r="I13" s="154">
        <v>-255011.68</v>
      </c>
      <c r="J13" s="154">
        <v>1224460.83705</v>
      </c>
      <c r="K13" s="154">
        <v>151792.66574999999</v>
      </c>
      <c r="L13" s="154">
        <v>603122.85858</v>
      </c>
      <c r="M13" s="154">
        <v>1326605.23</v>
      </c>
      <c r="N13" s="154">
        <v>-226062.34999999998</v>
      </c>
      <c r="O13" s="154">
        <v>-314379.47662000003</v>
      </c>
      <c r="P13" s="154">
        <v>1307580.57</v>
      </c>
      <c r="Q13" s="154">
        <v>419622.39153999998</v>
      </c>
      <c r="R13" s="153">
        <f t="shared" si="2"/>
        <v>38610504.863023147</v>
      </c>
      <c r="S13" s="154">
        <v>830474.54</v>
      </c>
      <c r="T13" s="154">
        <f>'Schedule 106 Revenue'!M13</f>
        <v>7020242.1299999999</v>
      </c>
      <c r="U13" s="155">
        <f t="shared" si="3"/>
        <v>2.1509030843969521E-2</v>
      </c>
      <c r="V13" s="155">
        <f t="shared" si="4"/>
        <v>0.18182207549228935</v>
      </c>
      <c r="W13" s="155">
        <f t="shared" si="5"/>
        <v>0.20333110633625887</v>
      </c>
    </row>
    <row r="14" spans="1:23" x14ac:dyDescent="0.2">
      <c r="A14" s="144" t="s">
        <v>38</v>
      </c>
      <c r="B14" s="150">
        <v>85</v>
      </c>
      <c r="C14" s="275">
        <v>17139795.438999999</v>
      </c>
      <c r="D14" s="154">
        <v>1690709.47</v>
      </c>
      <c r="E14" s="151">
        <f t="shared" si="0"/>
        <v>9.864233654463278E-2</v>
      </c>
      <c r="F14" s="275">
        <v>15070952</v>
      </c>
      <c r="G14" s="152">
        <f t="shared" si="1"/>
        <v>1486633.9192320064</v>
      </c>
      <c r="H14" s="154">
        <v>4160787.0041499999</v>
      </c>
      <c r="I14" s="154">
        <v>-56666.78</v>
      </c>
      <c r="J14" s="154">
        <v>232544.78936</v>
      </c>
      <c r="K14" s="154">
        <v>16855.099221908473</v>
      </c>
      <c r="L14" s="154">
        <v>76108.3076</v>
      </c>
      <c r="M14" s="154">
        <v>146731.42000000001</v>
      </c>
      <c r="N14" s="154">
        <v>-20541.39</v>
      </c>
      <c r="O14" s="154">
        <v>-38581.637120000007</v>
      </c>
      <c r="P14" s="154">
        <v>0</v>
      </c>
      <c r="Q14" s="154">
        <v>49884.851119999999</v>
      </c>
      <c r="R14" s="153">
        <f t="shared" si="2"/>
        <v>6053755.5835639145</v>
      </c>
      <c r="S14" s="154">
        <v>197730.89</v>
      </c>
      <c r="T14" s="154">
        <f>'Schedule 106 Revenue'!M14</f>
        <v>1568132.56</v>
      </c>
      <c r="U14" s="155">
        <f t="shared" si="3"/>
        <v>3.2662516229899324E-2</v>
      </c>
      <c r="V14" s="155">
        <f t="shared" si="4"/>
        <v>0.25903466672118641</v>
      </c>
      <c r="W14" s="155">
        <f t="shared" si="5"/>
        <v>0.29169718295108577</v>
      </c>
    </row>
    <row r="15" spans="1:23" x14ac:dyDescent="0.2">
      <c r="A15" s="144" t="s">
        <v>47</v>
      </c>
      <c r="B15" s="150">
        <v>86</v>
      </c>
      <c r="C15" s="275">
        <v>9926029.5299999993</v>
      </c>
      <c r="D15" s="154">
        <v>2102083.46</v>
      </c>
      <c r="E15" s="151">
        <f t="shared" si="0"/>
        <v>0.21177485455254333</v>
      </c>
      <c r="F15" s="275">
        <v>7832582</v>
      </c>
      <c r="G15" s="152">
        <f t="shared" si="1"/>
        <v>1658743.9138208688</v>
      </c>
      <c r="H15" s="154">
        <v>2185088.7233699998</v>
      </c>
      <c r="I15" s="154">
        <v>-29450.51</v>
      </c>
      <c r="J15" s="154">
        <v>120856.74025999999</v>
      </c>
      <c r="K15" s="154">
        <v>17153.354579999999</v>
      </c>
      <c r="L15" s="154">
        <v>60075.903939999997</v>
      </c>
      <c r="M15" s="154">
        <v>140090.34000000003</v>
      </c>
      <c r="N15" s="154">
        <v>-23970.699999999997</v>
      </c>
      <c r="O15" s="154">
        <v>-32661.86694</v>
      </c>
      <c r="P15" s="154">
        <v>155477.03</v>
      </c>
      <c r="Q15" s="154">
        <v>32505.2153</v>
      </c>
      <c r="R15" s="153">
        <f t="shared" si="2"/>
        <v>4283908.1443308685</v>
      </c>
      <c r="S15" s="154">
        <v>94539.26</v>
      </c>
      <c r="T15" s="154">
        <f>'Schedule 106 Revenue'!M15</f>
        <v>814980.16</v>
      </c>
      <c r="U15" s="155">
        <f t="shared" si="3"/>
        <v>2.2068461044177385E-2</v>
      </c>
      <c r="V15" s="155">
        <f t="shared" si="4"/>
        <v>0.19024221167732275</v>
      </c>
      <c r="W15" s="155">
        <f t="shared" si="5"/>
        <v>0.21231067272150014</v>
      </c>
    </row>
    <row r="16" spans="1:23" x14ac:dyDescent="0.2">
      <c r="A16" s="144" t="s">
        <v>85</v>
      </c>
      <c r="B16" s="150">
        <v>87</v>
      </c>
      <c r="C16" s="275">
        <v>23311381.287999999</v>
      </c>
      <c r="D16" s="154">
        <v>1129405.5499999998</v>
      </c>
      <c r="E16" s="151">
        <f>(D16)/C16</f>
        <v>4.8448675608140992E-2</v>
      </c>
      <c r="F16" s="275">
        <v>22629587</v>
      </c>
      <c r="G16" s="152">
        <f t="shared" si="1"/>
        <v>1096373.5197092046</v>
      </c>
      <c r="H16" s="154">
        <v>6119945.5082800006</v>
      </c>
      <c r="I16" s="154">
        <v>-84634.66</v>
      </c>
      <c r="J16" s="154">
        <v>349174.52740999998</v>
      </c>
      <c r="K16" s="154">
        <v>10221.757262887544</v>
      </c>
      <c r="L16" s="154">
        <v>61778.772509999995</v>
      </c>
      <c r="M16" s="154">
        <v>104796.29000000001</v>
      </c>
      <c r="N16" s="154">
        <v>-14723.300000000001</v>
      </c>
      <c r="O16" s="154">
        <v>-31228.83006</v>
      </c>
      <c r="P16" s="154">
        <v>0</v>
      </c>
      <c r="Q16" s="154">
        <v>45711.765740000003</v>
      </c>
      <c r="R16" s="153">
        <f t="shared" si="2"/>
        <v>7657415.3508520918</v>
      </c>
      <c r="S16" s="154">
        <v>268386.90000000002</v>
      </c>
      <c r="T16" s="154">
        <f>'Schedule 106 Revenue'!M16</f>
        <v>2354155.94</v>
      </c>
      <c r="U16" s="155">
        <f t="shared" si="3"/>
        <v>3.5049280691053911E-2</v>
      </c>
      <c r="V16" s="155">
        <f t="shared" si="4"/>
        <v>0.3074347977921868</v>
      </c>
      <c r="W16" s="155">
        <f t="shared" si="5"/>
        <v>0.34248407848324069</v>
      </c>
    </row>
    <row r="17" spans="1:24" x14ac:dyDescent="0.2">
      <c r="A17" s="144" t="s">
        <v>86</v>
      </c>
      <c r="B17" s="150" t="s">
        <v>87</v>
      </c>
      <c r="C17" s="275">
        <v>22880.93</v>
      </c>
      <c r="D17" s="154">
        <v>14880.86</v>
      </c>
      <c r="E17" s="151">
        <f>(D17)/C17</f>
        <v>0.65036080264220031</v>
      </c>
      <c r="F17" s="275">
        <v>23730</v>
      </c>
      <c r="G17" s="152">
        <f t="shared" si="1"/>
        <v>15433.061846699413</v>
      </c>
      <c r="H17" s="154">
        <v>0</v>
      </c>
      <c r="I17" s="154">
        <v>0</v>
      </c>
      <c r="J17" s="154">
        <v>0</v>
      </c>
      <c r="K17" s="154">
        <v>101.56439999999999</v>
      </c>
      <c r="L17" s="154">
        <v>599.89440000000002</v>
      </c>
      <c r="M17" s="154">
        <v>859.42</v>
      </c>
      <c r="N17" s="154">
        <v>-276.3</v>
      </c>
      <c r="O17" s="154">
        <v>-278.35290000000003</v>
      </c>
      <c r="P17" s="154">
        <v>167.53</v>
      </c>
      <c r="Q17" s="154">
        <v>258.18240000000003</v>
      </c>
      <c r="R17" s="153">
        <f t="shared" si="2"/>
        <v>16865.000146699411</v>
      </c>
      <c r="S17" s="154"/>
      <c r="T17" s="154"/>
      <c r="U17" s="155">
        <f t="shared" si="3"/>
        <v>0</v>
      </c>
      <c r="V17" s="155">
        <f t="shared" si="4"/>
        <v>0</v>
      </c>
      <c r="W17" s="155">
        <f t="shared" si="5"/>
        <v>0</v>
      </c>
    </row>
    <row r="18" spans="1:24" x14ac:dyDescent="0.2">
      <c r="A18" s="144" t="s">
        <v>88</v>
      </c>
      <c r="B18" s="144" t="s">
        <v>45</v>
      </c>
      <c r="C18" s="275">
        <v>17702125.890000001</v>
      </c>
      <c r="D18" s="154">
        <v>3565479.9526575999</v>
      </c>
      <c r="E18" s="151">
        <f t="shared" ref="E18:E23" si="6">(D18)/C18</f>
        <v>0.20141535399834398</v>
      </c>
      <c r="F18" s="275">
        <v>23705776</v>
      </c>
      <c r="G18" s="152">
        <f>E18*F18</f>
        <v>4774707.2648454467</v>
      </c>
      <c r="H18" s="154">
        <v>0</v>
      </c>
      <c r="I18" s="154">
        <v>0</v>
      </c>
      <c r="J18" s="154">
        <v>0</v>
      </c>
      <c r="K18" s="154">
        <v>53337.995999999999</v>
      </c>
      <c r="L18" s="154">
        <v>211929.63743999999</v>
      </c>
      <c r="M18" s="154">
        <v>195607.43</v>
      </c>
      <c r="N18" s="154">
        <v>-62584.810000000005</v>
      </c>
      <c r="O18" s="154">
        <v>-110468.91616000001</v>
      </c>
      <c r="P18" s="154">
        <v>443979.49</v>
      </c>
      <c r="Q18" s="154">
        <v>147449.92671999999</v>
      </c>
      <c r="R18" s="153">
        <f>SUM(G18:Q18)</f>
        <v>5653958.0188454473</v>
      </c>
      <c r="S18" s="154"/>
      <c r="T18" s="154"/>
      <c r="U18" s="155">
        <f t="shared" si="3"/>
        <v>0</v>
      </c>
      <c r="V18" s="155">
        <f t="shared" si="4"/>
        <v>0</v>
      </c>
      <c r="W18" s="155">
        <f t="shared" si="5"/>
        <v>0</v>
      </c>
    </row>
    <row r="19" spans="1:24" x14ac:dyDescent="0.2">
      <c r="A19" s="144" t="s">
        <v>89</v>
      </c>
      <c r="B19" s="144" t="s">
        <v>46</v>
      </c>
      <c r="C19" s="275">
        <v>79480065.260000005</v>
      </c>
      <c r="D19" s="154">
        <v>7330425.0899999999</v>
      </c>
      <c r="E19" s="151">
        <f t="shared" si="6"/>
        <v>9.2229731644284246E-2</v>
      </c>
      <c r="F19" s="275">
        <v>78792655</v>
      </c>
      <c r="G19" s="152">
        <f t="shared" si="1"/>
        <v>7267025.4261906715</v>
      </c>
      <c r="H19" s="154">
        <v>0</v>
      </c>
      <c r="I19" s="154">
        <v>0</v>
      </c>
      <c r="J19" s="154">
        <v>0</v>
      </c>
      <c r="K19" s="154">
        <v>78986.991804760168</v>
      </c>
      <c r="L19" s="154">
        <v>397902.90775000001</v>
      </c>
      <c r="M19" s="154">
        <v>308830.87</v>
      </c>
      <c r="N19" s="154">
        <v>-98715.1</v>
      </c>
      <c r="O19" s="154">
        <v>-201709.19680000001</v>
      </c>
      <c r="P19" s="154">
        <v>0</v>
      </c>
      <c r="Q19" s="154">
        <v>260803.68805</v>
      </c>
      <c r="R19" s="153">
        <f t="shared" si="2"/>
        <v>8013125.5869954322</v>
      </c>
      <c r="S19" s="154"/>
      <c r="T19" s="154"/>
      <c r="U19" s="155">
        <f t="shared" si="3"/>
        <v>0</v>
      </c>
      <c r="V19" s="155">
        <f t="shared" si="4"/>
        <v>0</v>
      </c>
      <c r="W19" s="155">
        <f t="shared" si="5"/>
        <v>0</v>
      </c>
    </row>
    <row r="20" spans="1:24" x14ac:dyDescent="0.2">
      <c r="A20" s="144" t="s">
        <v>90</v>
      </c>
      <c r="B20" s="144" t="s">
        <v>48</v>
      </c>
      <c r="C20" s="275">
        <v>372634.3</v>
      </c>
      <c r="D20" s="154">
        <v>84449.41</v>
      </c>
      <c r="E20" s="151">
        <f t="shared" si="6"/>
        <v>0.22662811770145691</v>
      </c>
      <c r="F20" s="275">
        <v>226116</v>
      </c>
      <c r="G20" s="152">
        <f t="shared" si="1"/>
        <v>51244.243462182632</v>
      </c>
      <c r="H20" s="154">
        <v>0</v>
      </c>
      <c r="I20" s="154">
        <v>0</v>
      </c>
      <c r="J20" s="154">
        <v>0</v>
      </c>
      <c r="K20" s="154">
        <v>495.19404000000003</v>
      </c>
      <c r="L20" s="154">
        <v>1734.30972</v>
      </c>
      <c r="M20" s="154">
        <v>2761.35</v>
      </c>
      <c r="N20" s="154">
        <v>-888.17</v>
      </c>
      <c r="O20" s="154">
        <v>-942.90372000000002</v>
      </c>
      <c r="P20" s="154">
        <v>4985.6000000000004</v>
      </c>
      <c r="Q20" s="154">
        <v>938.38139999999999</v>
      </c>
      <c r="R20" s="153">
        <f t="shared" si="2"/>
        <v>60328.004902182627</v>
      </c>
      <c r="S20" s="154"/>
      <c r="T20" s="154"/>
      <c r="U20" s="155">
        <f t="shared" si="3"/>
        <v>0</v>
      </c>
      <c r="V20" s="155">
        <f t="shared" si="4"/>
        <v>0</v>
      </c>
      <c r="W20" s="155">
        <f t="shared" si="5"/>
        <v>0</v>
      </c>
    </row>
    <row r="21" spans="1:24" x14ac:dyDescent="0.2">
      <c r="A21" s="144" t="s">
        <v>91</v>
      </c>
      <c r="B21" s="144" t="s">
        <v>49</v>
      </c>
      <c r="C21" s="275">
        <v>99276638.950000003</v>
      </c>
      <c r="D21" s="154">
        <v>3590033.5100000002</v>
      </c>
      <c r="E21" s="151">
        <f t="shared" si="6"/>
        <v>3.6161916317574934E-2</v>
      </c>
      <c r="F21" s="275">
        <v>101646922</v>
      </c>
      <c r="G21" s="152">
        <f t="shared" si="1"/>
        <v>3675747.4873030665</v>
      </c>
      <c r="H21" s="154">
        <v>0</v>
      </c>
      <c r="I21" s="154">
        <v>0</v>
      </c>
      <c r="J21" s="154">
        <v>0</v>
      </c>
      <c r="K21" s="154">
        <v>36896.409932461873</v>
      </c>
      <c r="L21" s="154">
        <v>277496.09706</v>
      </c>
      <c r="M21" s="154">
        <v>151442.68</v>
      </c>
      <c r="N21" s="154">
        <v>-48148.800000000003</v>
      </c>
      <c r="O21" s="154">
        <v>-140272.75235999998</v>
      </c>
      <c r="P21" s="154">
        <v>0</v>
      </c>
      <c r="Q21" s="154">
        <v>205326.78244000001</v>
      </c>
      <c r="R21" s="153">
        <f t="shared" si="2"/>
        <v>4158487.9043755294</v>
      </c>
      <c r="S21" s="154"/>
      <c r="T21" s="154"/>
      <c r="U21" s="155">
        <f t="shared" si="3"/>
        <v>0</v>
      </c>
      <c r="V21" s="155">
        <f t="shared" si="4"/>
        <v>0</v>
      </c>
      <c r="W21" s="155">
        <f t="shared" si="5"/>
        <v>0</v>
      </c>
    </row>
    <row r="22" spans="1:24" x14ac:dyDescent="0.2">
      <c r="A22" s="144" t="s">
        <v>92</v>
      </c>
      <c r="C22" s="275">
        <v>37223237.460000001</v>
      </c>
      <c r="D22" s="154">
        <v>1465941.3557558353</v>
      </c>
      <c r="E22" s="156">
        <f t="shared" si="6"/>
        <v>3.9382424952454288E-2</v>
      </c>
      <c r="F22" s="275">
        <v>36555101</v>
      </c>
      <c r="G22" s="152">
        <f t="shared" si="1"/>
        <v>1439628.5217618868</v>
      </c>
      <c r="H22" s="154">
        <v>0</v>
      </c>
      <c r="I22" s="154">
        <v>0</v>
      </c>
      <c r="J22" s="154">
        <v>0</v>
      </c>
      <c r="K22" s="154">
        <v>0</v>
      </c>
      <c r="L22" s="154">
        <v>125383.99643</v>
      </c>
      <c r="M22" s="154">
        <v>35274.722042470239</v>
      </c>
      <c r="N22" s="154">
        <v>-11662.625379653648</v>
      </c>
      <c r="O22" s="154">
        <v>-63605.875740000003</v>
      </c>
      <c r="P22" s="154">
        <v>0</v>
      </c>
      <c r="Q22" s="154">
        <v>90291.099470000001</v>
      </c>
      <c r="R22" s="153">
        <f t="shared" si="2"/>
        <v>1615309.8385847034</v>
      </c>
      <c r="S22" s="154"/>
      <c r="T22" s="154"/>
      <c r="U22" s="155">
        <f t="shared" si="3"/>
        <v>0</v>
      </c>
      <c r="V22" s="155">
        <f t="shared" si="4"/>
        <v>0</v>
      </c>
      <c r="W22" s="155">
        <f t="shared" si="5"/>
        <v>0</v>
      </c>
    </row>
    <row r="23" spans="1:24" x14ac:dyDescent="0.2">
      <c r="A23" s="144" t="s">
        <v>3</v>
      </c>
      <c r="C23" s="157">
        <f>SUM(C10:C22)</f>
        <v>1142550753.0299997</v>
      </c>
      <c r="D23" s="158">
        <f>SUM(D10:D22)</f>
        <v>421947351.40988761</v>
      </c>
      <c r="E23" s="151">
        <f t="shared" si="6"/>
        <v>0.36930293931442415</v>
      </c>
      <c r="F23" s="157">
        <f>SUM(F10:F22)</f>
        <v>1207209475</v>
      </c>
      <c r="G23" s="158">
        <f>SUM(G10:G22)</f>
        <v>451518281.87605095</v>
      </c>
      <c r="H23" s="158">
        <f t="shared" ref="H23:J23" si="7">SUM(H10:H22)</f>
        <v>308696449.70715004</v>
      </c>
      <c r="I23" s="158">
        <f t="shared" si="7"/>
        <v>-3708418.12</v>
      </c>
      <c r="J23" s="158">
        <f t="shared" si="7"/>
        <v>17413753.93713</v>
      </c>
      <c r="K23" s="158">
        <f>SUM(K10:K22)</f>
        <v>4685483.2302220175</v>
      </c>
      <c r="L23" s="158">
        <f>SUM(L10:L22)</f>
        <v>21591715.081529994</v>
      </c>
      <c r="M23" s="158">
        <f>SUM(M10:M22)</f>
        <v>27942473.312042475</v>
      </c>
      <c r="N23" s="158">
        <f>SUM(N10:N22)</f>
        <v>-6150831.5953796525</v>
      </c>
      <c r="O23" s="158">
        <f>SUM(O10:O22)</f>
        <v>-10238418.774429997</v>
      </c>
      <c r="P23" s="158">
        <f t="shared" ref="P23:R23" si="8">SUM(P10:P22)</f>
        <v>53615674.140000008</v>
      </c>
      <c r="Q23" s="158">
        <f t="shared" si="8"/>
        <v>10738445.554400001</v>
      </c>
      <c r="R23" s="159">
        <f t="shared" si="8"/>
        <v>876104608.34871566</v>
      </c>
      <c r="S23" s="158">
        <f>SUM(S10:S22)</f>
        <v>17761297.300000001</v>
      </c>
      <c r="T23" s="158">
        <f>SUM(T10:T22)</f>
        <v>100579745.64</v>
      </c>
      <c r="U23" s="160">
        <f t="shared" si="3"/>
        <v>2.0273032615907068E-2</v>
      </c>
      <c r="V23" s="160">
        <f t="shared" si="4"/>
        <v>0.11480335188462594</v>
      </c>
      <c r="W23" s="160">
        <f t="shared" si="5"/>
        <v>0.135076384500533</v>
      </c>
    </row>
    <row r="24" spans="1:24" s="169" customFormat="1" x14ac:dyDescent="0.2">
      <c r="A24" s="161"/>
      <c r="B24" s="162"/>
      <c r="C24" s="163"/>
      <c r="D24" s="164"/>
      <c r="E24" s="164"/>
      <c r="F24" s="165"/>
      <c r="G24" s="166"/>
      <c r="H24" s="165"/>
      <c r="I24" s="165"/>
      <c r="J24" s="165"/>
      <c r="K24" s="164"/>
      <c r="L24" s="164"/>
      <c r="M24" s="164"/>
      <c r="N24" s="164"/>
      <c r="O24" s="165"/>
      <c r="P24" s="164"/>
      <c r="Q24" s="164"/>
      <c r="R24" s="164"/>
      <c r="S24" s="164"/>
      <c r="T24" s="167"/>
      <c r="U24" s="168"/>
      <c r="V24" s="168"/>
      <c r="W24" s="168"/>
    </row>
    <row r="25" spans="1:24" s="169" customFormat="1" x14ac:dyDescent="0.2">
      <c r="A25" s="161" t="s">
        <v>288</v>
      </c>
      <c r="B25" s="161"/>
      <c r="C25" s="275">
        <v>397262</v>
      </c>
      <c r="D25" s="154">
        <v>5943249.8599999994</v>
      </c>
      <c r="E25" s="170">
        <f>D25/C25</f>
        <v>14.960529474251249</v>
      </c>
      <c r="F25" s="276">
        <v>330209</v>
      </c>
      <c r="G25" s="152">
        <f>E25*F25</f>
        <v>4940101.4771630308</v>
      </c>
      <c r="H25" s="493">
        <v>0</v>
      </c>
      <c r="I25" s="494">
        <v>0</v>
      </c>
      <c r="J25" s="494">
        <v>0</v>
      </c>
      <c r="K25" s="154">
        <v>0</v>
      </c>
      <c r="L25" s="154">
        <v>171708.68</v>
      </c>
      <c r="M25" s="154">
        <v>213997.46</v>
      </c>
      <c r="N25" s="154">
        <v>-68930.649999999994</v>
      </c>
      <c r="O25" s="154">
        <v>-23114.63</v>
      </c>
      <c r="P25" s="154">
        <v>0</v>
      </c>
      <c r="Q25" s="277">
        <v>0</v>
      </c>
      <c r="R25" s="153">
        <f>SUM(G25:Q25)</f>
        <v>5233762.3371630302</v>
      </c>
      <c r="S25" s="153"/>
      <c r="T25" s="154"/>
      <c r="U25" s="155">
        <f t="shared" si="3"/>
        <v>0</v>
      </c>
      <c r="V25" s="155">
        <f t="shared" si="4"/>
        <v>0</v>
      </c>
      <c r="W25" s="155">
        <f t="shared" si="5"/>
        <v>0</v>
      </c>
      <c r="X25" s="171"/>
    </row>
    <row r="26" spans="1:24" s="169" customFormat="1" x14ac:dyDescent="0.2">
      <c r="A26" s="172" t="s">
        <v>3</v>
      </c>
      <c r="B26" s="172"/>
      <c r="C26" s="173"/>
      <c r="D26" s="174">
        <f>D23+D25</f>
        <v>427890601.26988763</v>
      </c>
      <c r="E26" s="175"/>
      <c r="F26" s="175"/>
      <c r="G26" s="174">
        <f>G23+G25</f>
        <v>456458383.35321397</v>
      </c>
      <c r="H26" s="174">
        <f t="shared" ref="H26:J26" si="9">H23+H25</f>
        <v>308696449.70715004</v>
      </c>
      <c r="I26" s="174">
        <f t="shared" si="9"/>
        <v>-3708418.12</v>
      </c>
      <c r="J26" s="174">
        <f t="shared" si="9"/>
        <v>17413753.93713</v>
      </c>
      <c r="K26" s="174">
        <f>K23+K25</f>
        <v>4685483.2302220175</v>
      </c>
      <c r="L26" s="174">
        <f>L23+L25</f>
        <v>21763423.761529993</v>
      </c>
      <c r="M26" s="174">
        <f>M23+M25</f>
        <v>28156470.772042476</v>
      </c>
      <c r="N26" s="174">
        <f>N23+N25</f>
        <v>-6219762.2453796528</v>
      </c>
      <c r="O26" s="174">
        <f>O23+O25</f>
        <v>-10261533.404429998</v>
      </c>
      <c r="P26" s="174">
        <f t="shared" ref="P26:T26" si="10">P23+P25</f>
        <v>53615674.140000008</v>
      </c>
      <c r="Q26" s="174">
        <f t="shared" si="10"/>
        <v>10738445.554400001</v>
      </c>
      <c r="R26" s="174">
        <f t="shared" si="10"/>
        <v>881338370.68587863</v>
      </c>
      <c r="S26" s="174">
        <f t="shared" si="10"/>
        <v>17761297.300000001</v>
      </c>
      <c r="T26" s="174">
        <f t="shared" si="10"/>
        <v>100579745.64</v>
      </c>
      <c r="U26" s="160">
        <f t="shared" si="3"/>
        <v>2.0152642720159493E-2</v>
      </c>
      <c r="V26" s="160">
        <f t="shared" si="4"/>
        <v>0.11412160072155537</v>
      </c>
      <c r="W26" s="160">
        <f t="shared" si="5"/>
        <v>0.13427424344171485</v>
      </c>
    </row>
    <row r="27" spans="1:24" x14ac:dyDescent="0.2">
      <c r="C27" s="176"/>
      <c r="D27" s="152"/>
      <c r="K27" s="152"/>
      <c r="N27" s="152"/>
      <c r="O27" s="152"/>
      <c r="P27" s="152"/>
      <c r="R27" s="152"/>
      <c r="S27" s="152"/>
      <c r="U27" s="155"/>
      <c r="V27" s="155"/>
      <c r="W27" s="155"/>
    </row>
    <row r="28" spans="1:24" x14ac:dyDescent="0.2">
      <c r="C28" s="176"/>
      <c r="D28" s="152"/>
      <c r="F28" s="176"/>
      <c r="K28" s="152"/>
      <c r="O28" s="152"/>
      <c r="P28" s="152"/>
      <c r="R28" s="152"/>
      <c r="S28" s="152"/>
      <c r="U28" s="155"/>
      <c r="V28" s="155"/>
      <c r="W28" s="155"/>
    </row>
    <row r="29" spans="1:24" s="169" customFormat="1" x14ac:dyDescent="0.2">
      <c r="A29" s="177" t="s">
        <v>93</v>
      </c>
      <c r="B29" s="177"/>
      <c r="C29" s="173"/>
      <c r="D29" s="178"/>
      <c r="T29" s="153"/>
      <c r="U29" s="168"/>
      <c r="V29" s="168"/>
      <c r="W29" s="168"/>
    </row>
    <row r="30" spans="1:24" s="169" customFormat="1" x14ac:dyDescent="0.2">
      <c r="A30" s="172" t="s">
        <v>56</v>
      </c>
      <c r="B30" s="172"/>
      <c r="C30" s="179">
        <f>C10+C11</f>
        <v>577541090.47699988</v>
      </c>
      <c r="D30" s="180">
        <f>D10+D11</f>
        <v>299354468.56167698</v>
      </c>
      <c r="E30" s="175"/>
      <c r="G30" s="180">
        <f>G10+G11</f>
        <v>317522759.59011328</v>
      </c>
      <c r="K30" s="180"/>
      <c r="O30" s="180"/>
      <c r="P30" s="180"/>
      <c r="R30" s="180">
        <f>R10+R11</f>
        <v>608632039.93440318</v>
      </c>
      <c r="S30" s="152">
        <f>SUM(S10:S11)</f>
        <v>11939436.439999999</v>
      </c>
      <c r="T30" s="152">
        <f>SUM(T10:T11)</f>
        <v>63770925.260000005</v>
      </c>
      <c r="U30" s="155">
        <f t="shared" si="3"/>
        <v>1.9616838510977504E-2</v>
      </c>
      <c r="V30" s="155">
        <f t="shared" si="4"/>
        <v>0.1047774699256271</v>
      </c>
      <c r="W30" s="155">
        <f t="shared" si="5"/>
        <v>0.12439430843660461</v>
      </c>
    </row>
    <row r="31" spans="1:24" s="169" customFormat="1" x14ac:dyDescent="0.2">
      <c r="A31" s="181" t="s">
        <v>94</v>
      </c>
      <c r="B31" s="181"/>
      <c r="C31" s="179">
        <f>C12+C17</f>
        <v>214587104.22299999</v>
      </c>
      <c r="D31" s="180">
        <f>D12+D17</f>
        <v>87006528.950000003</v>
      </c>
      <c r="E31" s="182"/>
      <c r="G31" s="180">
        <f>G12+G17</f>
        <v>97591133.064239159</v>
      </c>
      <c r="H31" s="183"/>
      <c r="I31" s="183"/>
      <c r="J31" s="183"/>
      <c r="K31" s="180"/>
      <c r="M31" s="183"/>
      <c r="O31" s="180"/>
      <c r="P31" s="180"/>
      <c r="Q31" s="183"/>
      <c r="R31" s="180">
        <f>R12+R17</f>
        <v>191365775.11883914</v>
      </c>
      <c r="S31" s="152">
        <f t="shared" ref="S31:T35" si="11">SUM(S12,S17)</f>
        <v>4430729.2699999996</v>
      </c>
      <c r="T31" s="152">
        <f t="shared" si="11"/>
        <v>25051309.59</v>
      </c>
      <c r="U31" s="155">
        <f t="shared" si="3"/>
        <v>2.3153195848361566E-2</v>
      </c>
      <c r="V31" s="155">
        <f t="shared" si="4"/>
        <v>0.13090799321060939</v>
      </c>
      <c r="W31" s="155">
        <f t="shared" si="5"/>
        <v>0.15406118905897095</v>
      </c>
    </row>
    <row r="32" spans="1:24" s="169" customFormat="1" x14ac:dyDescent="0.2">
      <c r="A32" s="172" t="s">
        <v>95</v>
      </c>
      <c r="B32" s="172"/>
      <c r="C32" s="179">
        <f t="shared" ref="C32:D35" si="12">C13+C18</f>
        <v>83692776.103</v>
      </c>
      <c r="D32" s="180">
        <f t="shared" si="12"/>
        <v>18193306.05245477</v>
      </c>
      <c r="E32" s="182"/>
      <c r="G32" s="180">
        <f>G13+G18</f>
        <v>19728992.190218605</v>
      </c>
      <c r="H32" s="183"/>
      <c r="I32" s="183"/>
      <c r="J32" s="183"/>
      <c r="K32" s="180"/>
      <c r="M32" s="183"/>
      <c r="O32" s="180"/>
      <c r="P32" s="180"/>
      <c r="Q32" s="183"/>
      <c r="R32" s="180">
        <f>R13+R18</f>
        <v>44264462.881868593</v>
      </c>
      <c r="S32" s="152">
        <f t="shared" si="11"/>
        <v>830474.54</v>
      </c>
      <c r="T32" s="152">
        <f t="shared" si="11"/>
        <v>7020242.1299999999</v>
      </c>
      <c r="U32" s="155">
        <f t="shared" si="3"/>
        <v>1.876165406584376E-2</v>
      </c>
      <c r="V32" s="155">
        <f t="shared" si="4"/>
        <v>0.15859770282846014</v>
      </c>
      <c r="W32" s="155">
        <f t="shared" si="5"/>
        <v>0.1773593568943039</v>
      </c>
    </row>
    <row r="33" spans="1:23" s="169" customFormat="1" x14ac:dyDescent="0.2">
      <c r="A33" s="172" t="s">
        <v>96</v>
      </c>
      <c r="B33" s="172"/>
      <c r="C33" s="179">
        <f t="shared" si="12"/>
        <v>96619860.699000001</v>
      </c>
      <c r="D33" s="180">
        <f t="shared" si="12"/>
        <v>9021134.5600000005</v>
      </c>
      <c r="E33" s="182"/>
      <c r="G33" s="180">
        <f>G14+G19</f>
        <v>8753659.3454226777</v>
      </c>
      <c r="H33" s="183"/>
      <c r="I33" s="183"/>
      <c r="J33" s="183"/>
      <c r="K33" s="180"/>
      <c r="M33" s="183"/>
      <c r="O33" s="180"/>
      <c r="P33" s="180"/>
      <c r="Q33" s="183"/>
      <c r="R33" s="180">
        <f>R14+R19</f>
        <v>14066881.170559347</v>
      </c>
      <c r="S33" s="152">
        <f t="shared" si="11"/>
        <v>197730.89</v>
      </c>
      <c r="T33" s="152">
        <f t="shared" si="11"/>
        <v>1568132.56</v>
      </c>
      <c r="U33" s="155">
        <f t="shared" si="3"/>
        <v>1.4056483992616081E-2</v>
      </c>
      <c r="V33" s="155">
        <f t="shared" si="4"/>
        <v>0.1114769180877104</v>
      </c>
      <c r="W33" s="155">
        <f t="shared" si="5"/>
        <v>0.12553340208032648</v>
      </c>
    </row>
    <row r="34" spans="1:23" s="169" customFormat="1" x14ac:dyDescent="0.2">
      <c r="A34" s="172" t="s">
        <v>97</v>
      </c>
      <c r="B34" s="172"/>
      <c r="C34" s="179">
        <f t="shared" si="12"/>
        <v>10298663.83</v>
      </c>
      <c r="D34" s="180">
        <f t="shared" si="12"/>
        <v>2186532.87</v>
      </c>
      <c r="E34" s="182"/>
      <c r="G34" s="180">
        <f>G15+G20</f>
        <v>1709988.1572830514</v>
      </c>
      <c r="H34" s="183"/>
      <c r="I34" s="183"/>
      <c r="J34" s="183"/>
      <c r="K34" s="184"/>
      <c r="M34" s="183"/>
      <c r="O34" s="184"/>
      <c r="P34" s="184"/>
      <c r="Q34" s="183"/>
      <c r="R34" s="180">
        <f>R15+R20</f>
        <v>4344236.1492330516</v>
      </c>
      <c r="S34" s="152">
        <f t="shared" si="11"/>
        <v>94539.26</v>
      </c>
      <c r="T34" s="152">
        <f t="shared" si="11"/>
        <v>814980.16</v>
      </c>
      <c r="U34" s="155">
        <f t="shared" si="3"/>
        <v>2.176199837034419E-2</v>
      </c>
      <c r="V34" s="155">
        <f t="shared" si="4"/>
        <v>0.1876003357100833</v>
      </c>
      <c r="W34" s="155">
        <f t="shared" si="5"/>
        <v>0.20936233408042751</v>
      </c>
    </row>
    <row r="35" spans="1:23" s="169" customFormat="1" x14ac:dyDescent="0.2">
      <c r="A35" s="161" t="s">
        <v>98</v>
      </c>
      <c r="B35" s="161"/>
      <c r="C35" s="179">
        <f t="shared" si="12"/>
        <v>122588020.23800001</v>
      </c>
      <c r="D35" s="180">
        <f t="shared" si="12"/>
        <v>4719439.0600000005</v>
      </c>
      <c r="E35" s="182"/>
      <c r="F35" s="175"/>
      <c r="G35" s="180">
        <f>G16+G21</f>
        <v>4772121.0070122713</v>
      </c>
      <c r="H35" s="182"/>
      <c r="I35" s="182"/>
      <c r="J35" s="182"/>
      <c r="K35" s="184"/>
      <c r="M35" s="182"/>
      <c r="O35" s="184"/>
      <c r="P35" s="184"/>
      <c r="Q35" s="182"/>
      <c r="R35" s="180">
        <f>R16+R21</f>
        <v>11815903.255227622</v>
      </c>
      <c r="S35" s="152">
        <f t="shared" si="11"/>
        <v>268386.90000000002</v>
      </c>
      <c r="T35" s="152">
        <f t="shared" si="11"/>
        <v>2354155.94</v>
      </c>
      <c r="U35" s="155">
        <f t="shared" si="3"/>
        <v>2.2714040069789807E-2</v>
      </c>
      <c r="V35" s="155">
        <f t="shared" si="4"/>
        <v>0.19923622334657051</v>
      </c>
      <c r="W35" s="155">
        <f t="shared" si="5"/>
        <v>0.22195026341636032</v>
      </c>
    </row>
    <row r="36" spans="1:23" s="169" customFormat="1" x14ac:dyDescent="0.2">
      <c r="A36" s="185" t="s">
        <v>92</v>
      </c>
      <c r="B36" s="161"/>
      <c r="C36" s="179">
        <f>C22</f>
        <v>37223237.460000001</v>
      </c>
      <c r="D36" s="180">
        <f>D22</f>
        <v>1465941.3557558353</v>
      </c>
      <c r="E36" s="182"/>
      <c r="F36" s="175"/>
      <c r="G36" s="180">
        <f>G22</f>
        <v>1439628.5217618868</v>
      </c>
      <c r="H36" s="182"/>
      <c r="I36" s="182"/>
      <c r="J36" s="182"/>
      <c r="K36" s="184"/>
      <c r="M36" s="182"/>
      <c r="O36" s="184"/>
      <c r="P36" s="184"/>
      <c r="Q36" s="182"/>
      <c r="R36" s="180">
        <f>R22</f>
        <v>1615309.8385847034</v>
      </c>
      <c r="S36" s="152">
        <f>S22</f>
        <v>0</v>
      </c>
      <c r="T36" s="152">
        <f>T22</f>
        <v>0</v>
      </c>
      <c r="U36" s="155">
        <f t="shared" si="3"/>
        <v>0</v>
      </c>
      <c r="V36" s="155">
        <f t="shared" si="4"/>
        <v>0</v>
      </c>
      <c r="W36" s="155">
        <f t="shared" si="5"/>
        <v>0</v>
      </c>
    </row>
    <row r="37" spans="1:23" s="169" customFormat="1" x14ac:dyDescent="0.2">
      <c r="A37" s="186" t="s">
        <v>40</v>
      </c>
      <c r="B37" s="186"/>
      <c r="C37" s="187">
        <f>SUM(C30:C36)</f>
        <v>1142550753.03</v>
      </c>
      <c r="D37" s="188">
        <f>SUM(D30:D36)</f>
        <v>421947351.40988755</v>
      </c>
      <c r="E37" s="175"/>
      <c r="F37" s="175"/>
      <c r="G37" s="188">
        <f>SUM(G30:G36)</f>
        <v>451518281.87605095</v>
      </c>
      <c r="H37" s="175"/>
      <c r="I37" s="175"/>
      <c r="J37" s="182"/>
      <c r="K37" s="184"/>
      <c r="M37" s="182"/>
      <c r="O37" s="184"/>
      <c r="P37" s="184"/>
      <c r="Q37" s="182"/>
      <c r="R37" s="188">
        <f>SUM(R30:R36)</f>
        <v>876104608.34871554</v>
      </c>
      <c r="S37" s="188">
        <f>SUM(S30:S36)</f>
        <v>17761297.300000001</v>
      </c>
      <c r="T37" s="188">
        <f>SUM(T30:T36)</f>
        <v>100579745.64</v>
      </c>
      <c r="U37" s="160">
        <f t="shared" si="3"/>
        <v>2.0273032615907072E-2</v>
      </c>
      <c r="V37" s="160">
        <f t="shared" si="4"/>
        <v>0.11480335188462595</v>
      </c>
      <c r="W37" s="160">
        <f t="shared" si="5"/>
        <v>0.13507638450053303</v>
      </c>
    </row>
    <row r="38" spans="1:23" s="169" customFormat="1" x14ac:dyDescent="0.2">
      <c r="A38" s="161"/>
      <c r="B38" s="161"/>
      <c r="C38" s="179"/>
      <c r="D38" s="180"/>
      <c r="E38" s="175"/>
      <c r="F38" s="175"/>
      <c r="G38" s="180"/>
      <c r="H38" s="175"/>
      <c r="I38" s="175"/>
      <c r="J38" s="182"/>
      <c r="K38" s="184"/>
      <c r="M38" s="182"/>
      <c r="O38" s="184"/>
      <c r="P38" s="184"/>
      <c r="Q38" s="182"/>
      <c r="R38" s="180"/>
      <c r="S38" s="180"/>
      <c r="T38" s="180"/>
      <c r="U38" s="155"/>
      <c r="V38" s="155"/>
      <c r="W38" s="155"/>
    </row>
    <row r="39" spans="1:23" s="169" customFormat="1" x14ac:dyDescent="0.2">
      <c r="A39" s="161" t="s">
        <v>247</v>
      </c>
      <c r="B39" s="161"/>
      <c r="C39" s="179"/>
      <c r="D39" s="180">
        <f>D25</f>
        <v>5943249.8599999994</v>
      </c>
      <c r="E39" s="175"/>
      <c r="F39" s="175"/>
      <c r="G39" s="180">
        <f>G25</f>
        <v>4940101.4771630308</v>
      </c>
      <c r="H39" s="175"/>
      <c r="I39" s="175"/>
      <c r="J39" s="182"/>
      <c r="K39" s="184"/>
      <c r="M39" s="182"/>
      <c r="O39" s="184"/>
      <c r="P39" s="184"/>
      <c r="Q39" s="182"/>
      <c r="R39" s="180">
        <f>R25</f>
        <v>5233762.3371630302</v>
      </c>
      <c r="S39" s="152">
        <f>S25</f>
        <v>0</v>
      </c>
      <c r="T39" s="152">
        <f>T25</f>
        <v>0</v>
      </c>
      <c r="U39" s="155">
        <f t="shared" si="3"/>
        <v>0</v>
      </c>
      <c r="V39" s="155">
        <f t="shared" si="4"/>
        <v>0</v>
      </c>
      <c r="W39" s="155">
        <f t="shared" si="5"/>
        <v>0</v>
      </c>
    </row>
    <row r="40" spans="1:23" s="175" customFormat="1" x14ac:dyDescent="0.2">
      <c r="A40" s="172" t="s">
        <v>3</v>
      </c>
      <c r="B40" s="172"/>
      <c r="C40" s="187">
        <f>C39+C37</f>
        <v>1142550753.03</v>
      </c>
      <c r="D40" s="188">
        <f>D39+D37</f>
        <v>427890601.26988757</v>
      </c>
      <c r="F40" s="169"/>
      <c r="G40" s="188">
        <f>G39+G37</f>
        <v>456458383.35321397</v>
      </c>
      <c r="K40" s="184"/>
      <c r="O40" s="184"/>
      <c r="P40" s="184"/>
      <c r="R40" s="188">
        <f>R39+R37</f>
        <v>881338370.68587852</v>
      </c>
      <c r="S40" s="188">
        <f>S39+S37</f>
        <v>17761297.300000001</v>
      </c>
      <c r="T40" s="188">
        <f>T39+T37</f>
        <v>100579745.64</v>
      </c>
      <c r="U40" s="160">
        <f t="shared" si="3"/>
        <v>2.0152642720159496E-2</v>
      </c>
      <c r="V40" s="160">
        <f t="shared" si="4"/>
        <v>0.11412160072155539</v>
      </c>
      <c r="W40" s="160">
        <f t="shared" si="5"/>
        <v>0.13427424344171487</v>
      </c>
    </row>
    <row r="41" spans="1:23" s="169" customFormat="1" x14ac:dyDescent="0.2">
      <c r="A41" s="175"/>
      <c r="B41" s="175"/>
      <c r="C41" s="175"/>
      <c r="D41" s="175"/>
      <c r="E41" s="175"/>
      <c r="H41" s="183"/>
      <c r="K41" s="175"/>
      <c r="M41" s="175"/>
      <c r="O41" s="175"/>
      <c r="P41" s="175"/>
      <c r="Q41" s="175"/>
      <c r="R41" s="175"/>
      <c r="S41" s="175"/>
      <c r="T41" s="189"/>
    </row>
    <row r="42" spans="1:23" x14ac:dyDescent="0.2">
      <c r="A42" s="282" t="s">
        <v>402</v>
      </c>
      <c r="C42" s="176"/>
      <c r="D42" s="176"/>
      <c r="G42" s="190"/>
      <c r="K42" s="176"/>
      <c r="O42" s="176"/>
      <c r="P42" s="176"/>
      <c r="R42" s="176"/>
      <c r="S42" s="176"/>
    </row>
    <row r="43" spans="1:23" x14ac:dyDescent="0.2">
      <c r="A43" s="282" t="s">
        <v>403</v>
      </c>
      <c r="C43" s="176"/>
      <c r="D43" s="176"/>
      <c r="K43" s="176"/>
      <c r="O43" s="176"/>
      <c r="P43" s="176"/>
      <c r="R43" s="176"/>
      <c r="S43" s="176"/>
    </row>
    <row r="44" spans="1:23" x14ac:dyDescent="0.2">
      <c r="A44" s="282" t="s">
        <v>404</v>
      </c>
    </row>
  </sheetData>
  <mergeCells count="4">
    <mergeCell ref="A1:U1"/>
    <mergeCell ref="A2:U2"/>
    <mergeCell ref="A3:U3"/>
    <mergeCell ref="A4:U4"/>
  </mergeCells>
  <phoneticPr fontId="4" type="noConversion"/>
  <printOptions horizontalCentered="1"/>
  <pageMargins left="0.75" right="0.75" top="1" bottom="1" header="0.5" footer="0.5"/>
  <pageSetup scale="46" orientation="landscape" blackAndWhite="1" r:id="rId1"/>
  <headerFooter alignWithMargins="0">
    <oddFooter>&amp;CPage &amp;P of &amp;N&amp;R&amp;F
&amp;A</oddFoot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6"/>
  <sheetViews>
    <sheetView workbookViewId="0">
      <selection activeCell="N12" sqref="N12"/>
    </sheetView>
  </sheetViews>
  <sheetFormatPr defaultColWidth="9.140625" defaultRowHeight="11.25" x14ac:dyDescent="0.2"/>
  <cols>
    <col min="1" max="1" width="19.5703125" style="144" bestFit="1" customWidth="1"/>
    <col min="2" max="2" width="7.42578125" style="144" bestFit="1" customWidth="1"/>
    <col min="3" max="3" width="12.85546875" style="144" bestFit="1" customWidth="1"/>
    <col min="4" max="4" width="9.140625" style="144" bestFit="1" customWidth="1"/>
    <col min="5" max="5" width="11.7109375" style="144" bestFit="1" customWidth="1"/>
    <col min="6" max="6" width="11.7109375" style="144" customWidth="1"/>
    <col min="7" max="7" width="12.5703125" style="144" bestFit="1" customWidth="1"/>
    <col min="8" max="8" width="12.85546875" style="144" bestFit="1" customWidth="1"/>
    <col min="9" max="9" width="11.7109375" style="144" bestFit="1" customWidth="1"/>
    <col min="10" max="10" width="11.7109375" style="144" customWidth="1"/>
    <col min="11" max="11" width="8.5703125" style="144" bestFit="1" customWidth="1"/>
    <col min="12" max="12" width="11.28515625" style="144" bestFit="1" customWidth="1"/>
    <col min="13" max="13" width="11.5703125" style="144" bestFit="1" customWidth="1"/>
    <col min="14" max="14" width="7.7109375" style="144" bestFit="1" customWidth="1"/>
    <col min="15" max="15" width="2.140625" style="144" customWidth="1"/>
    <col min="16" max="16" width="9.140625" style="421"/>
    <col min="17" max="16384" width="9.140625" style="144"/>
  </cols>
  <sheetData>
    <row r="1" spans="1:14" x14ac:dyDescent="0.2">
      <c r="A1" s="519" t="str">
        <f>'106 Tracker Amort Balances'!A1:E1</f>
        <v>Puget Sound Energy</v>
      </c>
      <c r="B1" s="519"/>
      <c r="C1" s="519"/>
      <c r="D1" s="519"/>
      <c r="E1" s="519"/>
      <c r="F1" s="519"/>
      <c r="G1" s="519"/>
      <c r="H1" s="519"/>
      <c r="I1" s="519"/>
      <c r="J1" s="519"/>
      <c r="K1" s="519"/>
      <c r="L1" s="519"/>
      <c r="M1" s="519"/>
      <c r="N1" s="519"/>
    </row>
    <row r="2" spans="1:14" x14ac:dyDescent="0.2">
      <c r="A2" s="519" t="str">
        <f>'106 Tracker Amort Balances'!A2:E2</f>
        <v xml:space="preserve">PGA Deferral Amortization 106 Tracker Filing </v>
      </c>
      <c r="B2" s="519"/>
      <c r="C2" s="519"/>
      <c r="D2" s="519"/>
      <c r="E2" s="519"/>
      <c r="F2" s="519"/>
      <c r="G2" s="519"/>
      <c r="H2" s="519"/>
      <c r="I2" s="519"/>
      <c r="J2" s="519"/>
      <c r="K2" s="519"/>
      <c r="L2" s="519"/>
      <c r="M2" s="519"/>
      <c r="N2" s="519"/>
    </row>
    <row r="3" spans="1:14" x14ac:dyDescent="0.2">
      <c r="A3" s="520" t="s">
        <v>382</v>
      </c>
      <c r="B3" s="520"/>
      <c r="C3" s="520"/>
      <c r="D3" s="520"/>
      <c r="E3" s="520"/>
      <c r="F3" s="520"/>
      <c r="G3" s="520"/>
      <c r="H3" s="520"/>
      <c r="I3" s="520"/>
      <c r="J3" s="520"/>
      <c r="K3" s="520"/>
      <c r="L3" s="520"/>
      <c r="M3" s="520"/>
      <c r="N3" s="520"/>
    </row>
    <row r="4" spans="1:14" x14ac:dyDescent="0.2">
      <c r="A4" s="519" t="str">
        <f>'106 Tracker Amort Balances'!A4:E4</f>
        <v>Effective November 1, 2019</v>
      </c>
      <c r="B4" s="519"/>
      <c r="C4" s="519"/>
      <c r="D4" s="519"/>
      <c r="E4" s="519"/>
      <c r="F4" s="519"/>
      <c r="G4" s="519"/>
      <c r="H4" s="519"/>
      <c r="I4" s="519"/>
      <c r="J4" s="519"/>
      <c r="K4" s="519"/>
      <c r="L4" s="519"/>
      <c r="M4" s="519"/>
      <c r="N4" s="519"/>
    </row>
    <row r="5" spans="1:14" x14ac:dyDescent="0.2">
      <c r="D5" s="145"/>
      <c r="E5" s="145"/>
      <c r="F5" s="145"/>
      <c r="G5" s="145"/>
      <c r="H5" s="145"/>
      <c r="I5" s="145"/>
      <c r="J5" s="145"/>
      <c r="K5" s="145"/>
    </row>
    <row r="6" spans="1:14" x14ac:dyDescent="0.2">
      <c r="A6" s="146"/>
      <c r="B6" s="146"/>
      <c r="C6" s="146"/>
      <c r="D6" s="522" t="s">
        <v>25</v>
      </c>
      <c r="E6" s="524"/>
      <c r="F6" s="524"/>
      <c r="G6" s="523"/>
      <c r="H6" s="522" t="s">
        <v>26</v>
      </c>
      <c r="I6" s="524"/>
      <c r="J6" s="524"/>
      <c r="K6" s="523"/>
      <c r="L6" s="146"/>
      <c r="M6" s="146"/>
      <c r="N6" s="146"/>
    </row>
    <row r="7" spans="1:14" x14ac:dyDescent="0.2">
      <c r="A7" s="146"/>
      <c r="B7" s="146"/>
      <c r="C7" s="146" t="s">
        <v>50</v>
      </c>
      <c r="D7" s="284" t="s">
        <v>309</v>
      </c>
      <c r="E7" s="285" t="s">
        <v>354</v>
      </c>
      <c r="F7" s="285" t="s">
        <v>355</v>
      </c>
      <c r="G7" s="284" t="s">
        <v>310</v>
      </c>
      <c r="H7" s="284" t="s">
        <v>309</v>
      </c>
      <c r="I7" s="285" t="s">
        <v>354</v>
      </c>
      <c r="J7" s="285" t="s">
        <v>355</v>
      </c>
      <c r="K7" s="286" t="s">
        <v>310</v>
      </c>
      <c r="L7" s="146"/>
      <c r="M7" s="522" t="s">
        <v>310</v>
      </c>
      <c r="N7" s="523"/>
    </row>
    <row r="8" spans="1:14" x14ac:dyDescent="0.2">
      <c r="A8" s="146"/>
      <c r="B8" s="146" t="s">
        <v>0</v>
      </c>
      <c r="C8" s="146" t="s">
        <v>51</v>
      </c>
      <c r="D8" s="286" t="s">
        <v>308</v>
      </c>
      <c r="E8" s="285" t="s">
        <v>306</v>
      </c>
      <c r="F8" s="285" t="s">
        <v>306</v>
      </c>
      <c r="G8" s="286" t="s">
        <v>307</v>
      </c>
      <c r="H8" s="286" t="s">
        <v>308</v>
      </c>
      <c r="I8" s="285" t="s">
        <v>306</v>
      </c>
      <c r="J8" s="285" t="s">
        <v>306</v>
      </c>
      <c r="K8" s="286" t="s">
        <v>307</v>
      </c>
      <c r="L8" s="146" t="s">
        <v>50</v>
      </c>
      <c r="M8" s="146" t="s">
        <v>19</v>
      </c>
      <c r="N8" s="146" t="s">
        <v>280</v>
      </c>
    </row>
    <row r="9" spans="1:14" x14ac:dyDescent="0.2">
      <c r="A9" s="147" t="s">
        <v>32</v>
      </c>
      <c r="B9" s="147" t="s">
        <v>4</v>
      </c>
      <c r="C9" s="287" t="s">
        <v>276</v>
      </c>
      <c r="D9" s="288" t="s">
        <v>10</v>
      </c>
      <c r="E9" s="289" t="s">
        <v>10</v>
      </c>
      <c r="F9" s="289" t="s">
        <v>10</v>
      </c>
      <c r="G9" s="288" t="s">
        <v>10</v>
      </c>
      <c r="H9" s="288" t="s">
        <v>10</v>
      </c>
      <c r="I9" s="289" t="s">
        <v>10</v>
      </c>
      <c r="J9" s="289" t="s">
        <v>10</v>
      </c>
      <c r="K9" s="288" t="s">
        <v>10</v>
      </c>
      <c r="L9" s="147" t="s">
        <v>19</v>
      </c>
      <c r="M9" s="147" t="s">
        <v>11</v>
      </c>
      <c r="N9" s="147" t="s">
        <v>11</v>
      </c>
    </row>
    <row r="10" spans="1:14" x14ac:dyDescent="0.2">
      <c r="A10" s="144" t="s">
        <v>7</v>
      </c>
      <c r="B10" s="150">
        <v>23</v>
      </c>
      <c r="C10" s="275">
        <f>'Rate Impact'!F10</f>
        <v>612583959</v>
      </c>
      <c r="D10" s="290">
        <f>'Summary Rates'!C$8</f>
        <v>-5.8279999999999998E-2</v>
      </c>
      <c r="E10" s="290">
        <f>'Summary Rates'!C$11</f>
        <v>5.4429999999999999E-2</v>
      </c>
      <c r="F10" s="417">
        <v>0</v>
      </c>
      <c r="G10" s="419">
        <f>SUM(D10:F10)</f>
        <v>-3.8499999999999993E-3</v>
      </c>
      <c r="H10" s="290">
        <f>'Summary Rates'!C$23</f>
        <v>-1.6150000000000001E-2</v>
      </c>
      <c r="I10" s="291">
        <f>E10</f>
        <v>5.4429999999999999E-2</v>
      </c>
      <c r="J10" s="290">
        <f>'Summary Rates'!C$20</f>
        <v>6.1969999999999997E-2</v>
      </c>
      <c r="K10" s="419">
        <f>SUM(H10:J10)</f>
        <v>0.10024999999999999</v>
      </c>
      <c r="L10" s="153">
        <f t="shared" ref="L10:L16" si="0">ROUND(C10*G10,2)</f>
        <v>-2358448.2400000002</v>
      </c>
      <c r="M10" s="152">
        <f t="shared" ref="M10:M16" si="1">ROUND((K10-G10)*C10,2)</f>
        <v>63769990.130000003</v>
      </c>
      <c r="N10" s="292">
        <f>-M10/L10</f>
        <v>27.038961062804582</v>
      </c>
    </row>
    <row r="11" spans="1:14" x14ac:dyDescent="0.2">
      <c r="A11" s="144" t="s">
        <v>84</v>
      </c>
      <c r="B11" s="150">
        <v>16</v>
      </c>
      <c r="C11" s="275">
        <f>'Rate Impact'!F11</f>
        <v>8983</v>
      </c>
      <c r="D11" s="293">
        <f>'Summary Rates'!D$8</f>
        <v>-5.8279999999999998E-2</v>
      </c>
      <c r="E11" s="293">
        <f>'Summary Rates'!D$11</f>
        <v>5.4429999999999999E-2</v>
      </c>
      <c r="F11" s="417">
        <v>0</v>
      </c>
      <c r="G11" s="419">
        <f t="shared" ref="G11:G16" si="2">SUM(D11:F11)</f>
        <v>-3.8499999999999993E-3</v>
      </c>
      <c r="H11" s="293">
        <f>'Summary Rates'!D$23</f>
        <v>-1.6150000000000001E-2</v>
      </c>
      <c r="I11" s="291">
        <f t="shared" ref="I11:I16" si="3">E11</f>
        <v>5.4429999999999999E-2</v>
      </c>
      <c r="J11" s="293">
        <f>'Summary Rates'!D$20</f>
        <v>6.1969999999999997E-2</v>
      </c>
      <c r="K11" s="419">
        <f t="shared" ref="K11:K16" si="4">SUM(H11:J11)</f>
        <v>0.10024999999999999</v>
      </c>
      <c r="L11" s="153">
        <f t="shared" si="0"/>
        <v>-34.58</v>
      </c>
      <c r="M11" s="152">
        <f t="shared" si="1"/>
        <v>935.13</v>
      </c>
      <c r="N11" s="292">
        <f>-M11/L11</f>
        <v>27.042510121457489</v>
      </c>
    </row>
    <row r="12" spans="1:14" x14ac:dyDescent="0.2">
      <c r="A12" s="144" t="s">
        <v>12</v>
      </c>
      <c r="B12" s="150">
        <v>31</v>
      </c>
      <c r="C12" s="275">
        <f>'Rate Impact'!F12</f>
        <v>240669705</v>
      </c>
      <c r="D12" s="293">
        <f>'Summary Rates'!E$8</f>
        <v>-5.8270000000000002E-2</v>
      </c>
      <c r="E12" s="293">
        <f>'Summary Rates'!E$11</f>
        <v>5.4429999999999999E-2</v>
      </c>
      <c r="F12" s="417">
        <v>0</v>
      </c>
      <c r="G12" s="419">
        <f t="shared" si="2"/>
        <v>-3.8400000000000031E-3</v>
      </c>
      <c r="H12" s="293">
        <f>'Summary Rates'!E$23</f>
        <v>-1.6150000000000001E-2</v>
      </c>
      <c r="I12" s="291">
        <f t="shared" si="3"/>
        <v>5.4429999999999999E-2</v>
      </c>
      <c r="J12" s="293">
        <f>'Summary Rates'!E$20</f>
        <v>6.1969999999999997E-2</v>
      </c>
      <c r="K12" s="419">
        <f t="shared" si="4"/>
        <v>0.10024999999999999</v>
      </c>
      <c r="L12" s="153">
        <f t="shared" si="0"/>
        <v>-924171.67</v>
      </c>
      <c r="M12" s="152">
        <f t="shared" si="1"/>
        <v>25051309.59</v>
      </c>
      <c r="N12" s="292">
        <f t="shared" ref="N12:N16" si="5">-M12/L12</f>
        <v>27.106770747473789</v>
      </c>
    </row>
    <row r="13" spans="1:14" x14ac:dyDescent="0.2">
      <c r="A13" s="144" t="s">
        <v>9</v>
      </c>
      <c r="B13" s="150">
        <v>41</v>
      </c>
      <c r="C13" s="275">
        <f>'Rate Impact'!F13</f>
        <v>67463407</v>
      </c>
      <c r="D13" s="293">
        <f>'Summary Rates'!F$8</f>
        <v>-5.8209999999999998E-2</v>
      </c>
      <c r="E13" s="293">
        <f>'Summary Rates'!F$11</f>
        <v>5.4429999999999999E-2</v>
      </c>
      <c r="F13" s="417">
        <v>0</v>
      </c>
      <c r="G13" s="419">
        <f t="shared" si="2"/>
        <v>-3.7799999999999986E-3</v>
      </c>
      <c r="H13" s="293">
        <f>'Summary Rates'!F$23</f>
        <v>-1.6119999999999999E-2</v>
      </c>
      <c r="I13" s="291">
        <f t="shared" si="3"/>
        <v>5.4429999999999999E-2</v>
      </c>
      <c r="J13" s="293">
        <f>'Summary Rates'!F$20</f>
        <v>6.1969999999999997E-2</v>
      </c>
      <c r="K13" s="419">
        <f t="shared" si="4"/>
        <v>0.10027999999999999</v>
      </c>
      <c r="L13" s="153">
        <f t="shared" si="0"/>
        <v>-255011.68</v>
      </c>
      <c r="M13" s="152">
        <f t="shared" si="1"/>
        <v>7020242.1299999999</v>
      </c>
      <c r="N13" s="292">
        <f t="shared" si="5"/>
        <v>27.529100353364207</v>
      </c>
    </row>
    <row r="14" spans="1:14" x14ac:dyDescent="0.2">
      <c r="A14" s="144" t="s">
        <v>38</v>
      </c>
      <c r="B14" s="150">
        <v>85</v>
      </c>
      <c r="C14" s="275">
        <f>'Rate Impact'!F14</f>
        <v>15070952</v>
      </c>
      <c r="D14" s="293">
        <f>'Summary Rates'!G$8</f>
        <v>-5.8189999999999999E-2</v>
      </c>
      <c r="E14" s="293">
        <f>'Summary Rates'!G$11</f>
        <v>5.4429999999999999E-2</v>
      </c>
      <c r="F14" s="417">
        <v>0</v>
      </c>
      <c r="G14" s="419">
        <f t="shared" si="2"/>
        <v>-3.7599999999999995E-3</v>
      </c>
      <c r="H14" s="293">
        <f>'Summary Rates'!G$23</f>
        <v>-1.6109999999999999E-2</v>
      </c>
      <c r="I14" s="291">
        <f t="shared" si="3"/>
        <v>5.4429999999999999E-2</v>
      </c>
      <c r="J14" s="293">
        <f>'Summary Rates'!G$20</f>
        <v>6.1969999999999997E-2</v>
      </c>
      <c r="K14" s="419">
        <f t="shared" si="4"/>
        <v>0.10028999999999999</v>
      </c>
      <c r="L14" s="153">
        <f t="shared" si="0"/>
        <v>-56666.78</v>
      </c>
      <c r="M14" s="152">
        <f t="shared" si="1"/>
        <v>1568132.56</v>
      </c>
      <c r="N14" s="292">
        <f t="shared" si="5"/>
        <v>27.672872183667398</v>
      </c>
    </row>
    <row r="15" spans="1:14" x14ac:dyDescent="0.2">
      <c r="A15" s="144" t="s">
        <v>47</v>
      </c>
      <c r="B15" s="150">
        <v>86</v>
      </c>
      <c r="C15" s="275">
        <f>'Rate Impact'!F15</f>
        <v>7832582</v>
      </c>
      <c r="D15" s="293">
        <f>'Summary Rates'!H$8</f>
        <v>-5.8189999999999999E-2</v>
      </c>
      <c r="E15" s="293">
        <f>'Summary Rates'!H$11</f>
        <v>5.4429999999999999E-2</v>
      </c>
      <c r="F15" s="417">
        <v>0</v>
      </c>
      <c r="G15" s="419">
        <f t="shared" si="2"/>
        <v>-3.7599999999999995E-3</v>
      </c>
      <c r="H15" s="293">
        <f>'Summary Rates'!H$23</f>
        <v>-1.6109999999999999E-2</v>
      </c>
      <c r="I15" s="291">
        <f t="shared" si="3"/>
        <v>5.4429999999999999E-2</v>
      </c>
      <c r="J15" s="293">
        <f>'Summary Rates'!H$20</f>
        <v>6.1969999999999997E-2</v>
      </c>
      <c r="K15" s="419">
        <f t="shared" si="4"/>
        <v>0.10028999999999999</v>
      </c>
      <c r="L15" s="153">
        <f t="shared" si="0"/>
        <v>-29450.51</v>
      </c>
      <c r="M15" s="152">
        <f t="shared" si="1"/>
        <v>814980.16</v>
      </c>
      <c r="N15" s="292">
        <f t="shared" si="5"/>
        <v>27.672870860300893</v>
      </c>
    </row>
    <row r="16" spans="1:14" x14ac:dyDescent="0.2">
      <c r="A16" s="144" t="s">
        <v>85</v>
      </c>
      <c r="B16" s="150">
        <v>87</v>
      </c>
      <c r="C16" s="275">
        <f>'Rate Impact'!F16</f>
        <v>22629587</v>
      </c>
      <c r="D16" s="294">
        <f>'Summary Rates'!I$8</f>
        <v>-5.8169999999999999E-2</v>
      </c>
      <c r="E16" s="294">
        <f>'Summary Rates'!I$11</f>
        <v>5.4429999999999999E-2</v>
      </c>
      <c r="F16" s="418">
        <v>0</v>
      </c>
      <c r="G16" s="420">
        <f t="shared" si="2"/>
        <v>-3.7400000000000003E-3</v>
      </c>
      <c r="H16" s="294">
        <f>'Summary Rates'!I$23</f>
        <v>-1.6109999999999999E-2</v>
      </c>
      <c r="I16" s="295">
        <f t="shared" si="3"/>
        <v>5.4429999999999999E-2</v>
      </c>
      <c r="J16" s="294">
        <f>'Summary Rates'!I$20</f>
        <v>6.1969999999999997E-2</v>
      </c>
      <c r="K16" s="420">
        <f t="shared" si="4"/>
        <v>0.10028999999999999</v>
      </c>
      <c r="L16" s="153">
        <f t="shared" si="0"/>
        <v>-84634.66</v>
      </c>
      <c r="M16" s="152">
        <f t="shared" si="1"/>
        <v>2354155.94</v>
      </c>
      <c r="N16" s="292">
        <f t="shared" si="5"/>
        <v>27.815506554879523</v>
      </c>
    </row>
    <row r="17" spans="1:14" x14ac:dyDescent="0.2">
      <c r="A17" s="144" t="s">
        <v>3</v>
      </c>
      <c r="C17" s="157">
        <f>SUM(C10:C16)</f>
        <v>966259175</v>
      </c>
      <c r="D17" s="151"/>
      <c r="E17" s="151"/>
      <c r="F17" s="151"/>
      <c r="G17" s="151"/>
      <c r="H17" s="151"/>
      <c r="I17" s="151"/>
      <c r="J17" s="151"/>
      <c r="K17" s="151"/>
      <c r="L17" s="159">
        <f>SUM(L10:L16)</f>
        <v>-3708418.12</v>
      </c>
      <c r="M17" s="158">
        <f>SUM(M10:M16)</f>
        <v>100579745.64</v>
      </c>
      <c r="N17" s="296">
        <f>-M17/L17</f>
        <v>27.122007925039476</v>
      </c>
    </row>
    <row r="18" spans="1:14" x14ac:dyDescent="0.2">
      <c r="K18" s="495"/>
    </row>
    <row r="19" spans="1:14" x14ac:dyDescent="0.2">
      <c r="G19" s="495"/>
    </row>
    <row r="20" spans="1:14" x14ac:dyDescent="0.2">
      <c r="G20" s="495"/>
    </row>
    <row r="21" spans="1:14" x14ac:dyDescent="0.2">
      <c r="G21" s="495"/>
    </row>
    <row r="22" spans="1:14" ht="12.75" customHeight="1" x14ac:dyDescent="0.2">
      <c r="G22" s="495"/>
    </row>
    <row r="23" spans="1:14" ht="12.75" customHeight="1" x14ac:dyDescent="0.2">
      <c r="G23" s="495"/>
    </row>
    <row r="24" spans="1:14" ht="12.75" customHeight="1" x14ac:dyDescent="0.2">
      <c r="G24" s="495"/>
    </row>
    <row r="25" spans="1:14" x14ac:dyDescent="0.2">
      <c r="G25" s="495"/>
    </row>
    <row r="26" spans="1:14" x14ac:dyDescent="0.2">
      <c r="G26" s="495"/>
      <c r="H26" s="495"/>
    </row>
  </sheetData>
  <mergeCells count="7">
    <mergeCell ref="M7:N7"/>
    <mergeCell ref="A1:N1"/>
    <mergeCell ref="A2:N2"/>
    <mergeCell ref="A3:N3"/>
    <mergeCell ref="A4:N4"/>
    <mergeCell ref="D6:G6"/>
    <mergeCell ref="H6:K6"/>
  </mergeCells>
  <phoneticPr fontId="4" type="noConversion"/>
  <printOptions horizontalCentered="1"/>
  <pageMargins left="0.75" right="0.75" top="1" bottom="1" header="0.5" footer="0.5"/>
  <pageSetup scale="74" orientation="landscape" blackAndWhite="1" r:id="rId1"/>
  <headerFooter alignWithMargins="0">
    <oddFooter>&amp;L&amp;F 
&amp;A&amp;CPage &amp;P of &amp;N&amp;R&amp;F
&amp;A</oddFooter>
  </headerFooter>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947A3DD50D028B43A73DCE5260780B37" ma:contentTypeVersion="56" ma:contentTypeDescription="" ma:contentTypeScope="" ma:versionID="65eadeb8db2d052f33b65e55bc8c0417">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af2abde1a0b6371d480e25bd0fb5d73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Closed</CaseStatus>
    <OpenedDate xmlns="dc463f71-b30c-4ab2-9473-d307f9d35888">2019-09-19T07:00:00+00:00</OpenedDate>
    <SignificantOrder xmlns="dc463f71-b30c-4ab2-9473-d307f9d35888">false</SignificantOrder>
    <Date1 xmlns="dc463f71-b30c-4ab2-9473-d307f9d35888">2019-09-19T07:00:00+00:00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190789</DocketNumber>
    <DelegatedOrder xmlns="dc463f71-b30c-4ab2-9473-d307f9d35888">false</DelegatedOrder>
  </documentManagement>
</p:properti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B2DD0A61-6276-433A-9F2D-029AA6E074CC}"/>
</file>

<file path=customXml/itemProps2.xml><?xml version="1.0" encoding="utf-8"?>
<ds:datastoreItem xmlns:ds="http://schemas.openxmlformats.org/officeDocument/2006/customXml" ds:itemID="{CC6A63BB-43B8-4821-ADA0-6234870FCEBA}"/>
</file>

<file path=customXml/itemProps3.xml><?xml version="1.0" encoding="utf-8"?>
<ds:datastoreItem xmlns:ds="http://schemas.openxmlformats.org/officeDocument/2006/customXml" ds:itemID="{6B9C567A-231B-43ED-BCF2-353E929B8562}"/>
</file>

<file path=customXml/itemProps4.xml><?xml version="1.0" encoding="utf-8"?>
<ds:datastoreItem xmlns:ds="http://schemas.openxmlformats.org/officeDocument/2006/customXml" ds:itemID="{94D2E4F7-EF58-4848-B824-EE89CAD0937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18</vt:i4>
      </vt:variant>
      <vt:variant>
        <vt:lpstr>Charts</vt:lpstr>
      </vt:variant>
      <vt:variant>
        <vt:i4>1</vt:i4>
      </vt:variant>
      <vt:variant>
        <vt:lpstr>Named Ranges</vt:lpstr>
      </vt:variant>
      <vt:variant>
        <vt:i4>4</vt:i4>
      </vt:variant>
    </vt:vector>
  </HeadingPairs>
  <TitlesOfParts>
    <vt:vector size="23" baseType="lpstr">
      <vt:lpstr>REDACTED VERSION</vt:lpstr>
      <vt:lpstr>Summary Rates</vt:lpstr>
      <vt:lpstr>106 Tracker Amort Balances</vt:lpstr>
      <vt:lpstr>106 Tracker Amort Rates</vt:lpstr>
      <vt:lpstr>Supplemental 106A Amort Rates</vt:lpstr>
      <vt:lpstr>Supplemental 106B Amort Rates</vt:lpstr>
      <vt:lpstr>Rate Impact -&gt;</vt:lpstr>
      <vt:lpstr>Rate Impact</vt:lpstr>
      <vt:lpstr>Schedule 106 Revenue</vt:lpstr>
      <vt:lpstr>Typical Res Bill</vt:lpstr>
      <vt:lpstr>Work Papers --&gt;</vt:lpstr>
      <vt:lpstr>F2019 Forecast</vt:lpstr>
      <vt:lpstr>(C) 191 Accounts Balances</vt:lpstr>
      <vt:lpstr>(C) Cost Projections</vt:lpstr>
      <vt:lpstr>Calc Recovery</vt:lpstr>
      <vt:lpstr>FERC interest rate </vt:lpstr>
      <vt:lpstr>2017 GRC - Gas Cost Allocation</vt:lpstr>
      <vt:lpstr>2017 GRC - Gas RAF</vt:lpstr>
      <vt:lpstr>191 Accounts Chart</vt:lpstr>
      <vt:lpstr>'(C) 191 Accounts Balances'!Print_Area</vt:lpstr>
      <vt:lpstr>'Typical Res Bill'!Print_Area</vt:lpstr>
      <vt:lpstr>'(C) 191 Accounts Balances'!Print_Titles</vt:lpstr>
      <vt:lpstr>'Calc Recovery'!Print_Titles</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PSE</dc:creator>
  <cp:lastModifiedBy>Puget Sound Energy</cp:lastModifiedBy>
  <cp:lastPrinted>2019-09-13T17:18:34Z</cp:lastPrinted>
  <dcterms:created xsi:type="dcterms:W3CDTF">2003-08-13T16:19:50Z</dcterms:created>
  <dcterms:modified xsi:type="dcterms:W3CDTF">2019-09-19T21:13:11Z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0x0101006E56B4D1795A2E4DB2F0B01679ED314A00947A3DD50D028B43A73DCE5260780B37</vt:lpwstr>
  </property>
  <property fmtid="{D5CDD505-2E9C-101B-9397-08002B2CF9AE}" pid="3" name="_docset_NoMedatataSyncRequired">
    <vt:lpwstr>False</vt:lpwstr>
  </property>
  <property fmtid="{D5CDD505-2E9C-101B-9397-08002B2CF9AE}" pid="4" name="IsEFSEC">
    <vt:bool>false</vt:bool>
  </property>
</Properties>
</file>