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600" windowHeight="9735" firstSheet="7" activeTab="11"/>
  </bookViews>
  <sheets>
    <sheet name="Cover" sheetId="19" r:id="rId1"/>
    <sheet name="PriorYearBalanceSheet" sheetId="2" r:id="rId2"/>
    <sheet name="CurrentYearBalanceSheet " sheetId="12" r:id="rId3"/>
    <sheet name="BalanceSheet(Summary)" sheetId="5" r:id="rId4"/>
    <sheet name="RateBase " sheetId="18" r:id="rId5"/>
    <sheet name="AccessLines" sheetId="8" r:id="rId6"/>
    <sheet name="PriorYearIncomeStmt" sheetId="1" r:id="rId7"/>
    <sheet name="CurrentYearIncomeStmt " sheetId="13" r:id="rId8"/>
    <sheet name="IncomeStmtSummary" sheetId="10" r:id="rId9"/>
    <sheet name="AccessRevDetail" sheetId="3" r:id="rId10"/>
    <sheet name="OutofPeriodAdj" sheetId="17" r:id="rId11"/>
    <sheet name="RORNonSCorp" sheetId="16" r:id="rId12"/>
  </sheets>
  <externalReferences>
    <externalReference r:id="rId13"/>
  </externalReferences>
  <definedNames>
    <definedName name="_Fill" localSheetId="4" hidden="1">#REF!</definedName>
    <definedName name="_Fill" hidden="1">#REF!</definedName>
    <definedName name="_Key1" localSheetId="4" hidden="1">#REF!</definedName>
    <definedName name="_Key1" hidden="1">#REF!</definedName>
    <definedName name="_Key2" localSheetId="4" hidden="1">#REF!</definedName>
    <definedName name="_Key2" hidden="1">#REF!</definedName>
    <definedName name="_Order1">255</definedName>
    <definedName name="_Order2">255</definedName>
    <definedName name="_Sort" localSheetId="4" hidden="1">#REF!</definedName>
    <definedName name="_Sort" hidden="1">#REF!</definedName>
    <definedName name="AccountSeries" localSheetId="4">#REF!</definedName>
    <definedName name="AccountSeries">#REF!</definedName>
    <definedName name="ALin11" localSheetId="4">#REF!</definedName>
    <definedName name="ALin11">#REF!</definedName>
    <definedName name="CompanyName" localSheetId="4">#REF!</definedName>
    <definedName name="CompanyName">#REF!</definedName>
    <definedName name="DAN" localSheetId="4" hidden="1">#REF!</definedName>
    <definedName name="DAN" hidden="1">#REF!</definedName>
    <definedName name="ELin1" localSheetId="4">#REF!</definedName>
    <definedName name="ELin1">#REF!</definedName>
    <definedName name="ELin10" localSheetId="4">#REF!</definedName>
    <definedName name="ELin10">#REF!</definedName>
    <definedName name="ELin2" localSheetId="4">#REF!</definedName>
    <definedName name="ELin2">#REF!</definedName>
    <definedName name="ELin3" localSheetId="4">#REF!</definedName>
    <definedName name="ELin3">#REF!</definedName>
    <definedName name="ELin4" localSheetId="4">#REF!</definedName>
    <definedName name="ELin4">#REF!</definedName>
    <definedName name="ELin5" localSheetId="4">#REF!</definedName>
    <definedName name="ELin5">#REF!</definedName>
    <definedName name="ELin6" localSheetId="4">#REF!</definedName>
    <definedName name="ELin6">#REF!</definedName>
    <definedName name="ELin7" localSheetId="4">#REF!</definedName>
    <definedName name="ELin7">#REF!</definedName>
    <definedName name="ELin8" localSheetId="4">#REF!</definedName>
    <definedName name="ELin8">#REF!</definedName>
    <definedName name="ELin9" localSheetId="4">#REF!</definedName>
    <definedName name="ELin9">#REF!</definedName>
    <definedName name="End_Bal" localSheetId="4">#REF!</definedName>
    <definedName name="End_Bal">#REF!</definedName>
    <definedName name="ForeAcc" localSheetId="4">#REF!</definedName>
    <definedName name="ForeAcc">#REF!</definedName>
    <definedName name="ForecastAgg" localSheetId="4">#REF!</definedName>
    <definedName name="ForecastAgg">#REF!</definedName>
    <definedName name="ForeMatrix" localSheetId="4">#REF!</definedName>
    <definedName name="ForeMatrix">#REF!</definedName>
    <definedName name="Full_Print" localSheetId="4">#REF!</definedName>
    <definedName name="Full_Print">#REF!</definedName>
    <definedName name="Interest_Rate" localSheetId="4">#REF!</definedName>
    <definedName name="Interest_Rate">#REF!</definedName>
    <definedName name="Last_Row">#N/A</definedName>
    <definedName name="Loan_Amount" localSheetId="4">#REF!</definedName>
    <definedName name="Loan_Amount">#REF!</definedName>
    <definedName name="Loan_Start" localSheetId="4">#REF!</definedName>
    <definedName name="Loan_Start">#REF!</definedName>
    <definedName name="Loan_Years" localSheetId="4">#REF!</definedName>
    <definedName name="Loan_Years">#REF!</definedName>
    <definedName name="Ma2InpVer" localSheetId="4">#REF!</definedName>
    <definedName name="Ma2InpVer">#REF!</definedName>
    <definedName name="OperationalMode" localSheetId="4">#REF!</definedName>
    <definedName name="OperationalMode">#REF!</definedName>
    <definedName name="StudyArea" localSheetId="4">#REF!</definedName>
    <definedName name="StudyArea">#REF!</definedName>
    <definedName name="StudyYearsNoPY">'[1]Trial Balance'!$K$6:$U$6</definedName>
    <definedName name="Year" localSheetId="4">#REF!</definedName>
    <definedName name="Year">#REF!</definedName>
  </definedNames>
  <calcPr calcId="152511"/>
</workbook>
</file>

<file path=xl/calcChain.xml><?xml version="1.0" encoding="utf-8"?>
<calcChain xmlns="http://schemas.openxmlformats.org/spreadsheetml/2006/main">
  <c r="F11" i="17" l="1"/>
  <c r="D10" i="17"/>
  <c r="E11" i="17"/>
  <c r="E16" i="17" l="1"/>
  <c r="D34" i="17" l="1"/>
  <c r="E34" i="17"/>
  <c r="F16" i="17"/>
  <c r="F34" i="17" l="1"/>
  <c r="H35" i="12" l="1"/>
  <c r="E20" i="3" l="1"/>
  <c r="D20" i="3"/>
  <c r="F14" i="18" l="1"/>
  <c r="D10" i="2"/>
  <c r="D14" i="2" l="1"/>
  <c r="A3" i="5" l="1"/>
  <c r="I35" i="12" l="1"/>
  <c r="G35" i="5" s="1"/>
  <c r="I35" i="2"/>
  <c r="F35" i="5" s="1"/>
  <c r="D22" i="13" l="1"/>
  <c r="C22" i="13"/>
  <c r="D22" i="1"/>
  <c r="C22" i="1"/>
  <c r="B4" i="16" l="1"/>
  <c r="A3" i="17"/>
  <c r="B3" i="3"/>
  <c r="B3" i="10"/>
  <c r="B3" i="13"/>
  <c r="B3" i="1"/>
  <c r="B3" i="8"/>
  <c r="B3" i="18"/>
  <c r="A3" i="12"/>
  <c r="E52" i="13" l="1"/>
  <c r="D52" i="10" s="1"/>
  <c r="D51" i="13"/>
  <c r="C51" i="13"/>
  <c r="E50" i="13"/>
  <c r="D50" i="10" s="1"/>
  <c r="E49" i="13"/>
  <c r="D49" i="10" s="1"/>
  <c r="E48" i="13"/>
  <c r="D48" i="10" s="1"/>
  <c r="E46" i="13"/>
  <c r="D46" i="10" s="1"/>
  <c r="E45" i="13"/>
  <c r="D45" i="10" s="1"/>
  <c r="E44" i="13"/>
  <c r="D44" i="10" s="1"/>
  <c r="E43" i="13"/>
  <c r="D43" i="10" s="1"/>
  <c r="E42" i="13"/>
  <c r="D42" i="10" s="1"/>
  <c r="E41" i="13"/>
  <c r="D41" i="10" s="1"/>
  <c r="E37" i="13"/>
  <c r="D37" i="10" s="1"/>
  <c r="E36" i="13"/>
  <c r="D36" i="10" s="1"/>
  <c r="E35" i="13"/>
  <c r="D35" i="10" s="1"/>
  <c r="D34" i="13"/>
  <c r="C34" i="13"/>
  <c r="E33" i="13"/>
  <c r="D33" i="10" s="1"/>
  <c r="E32" i="13"/>
  <c r="D32" i="10" s="1"/>
  <c r="E31" i="13"/>
  <c r="D31" i="10" s="1"/>
  <c r="E30" i="13"/>
  <c r="C28" i="13"/>
  <c r="E27" i="13"/>
  <c r="D27" i="10" s="1"/>
  <c r="E25" i="13"/>
  <c r="D25" i="10" s="1"/>
  <c r="E24" i="13"/>
  <c r="D24" i="10" s="1"/>
  <c r="E21" i="13"/>
  <c r="D21" i="10" s="1"/>
  <c r="E20" i="13"/>
  <c r="D20" i="10" s="1"/>
  <c r="E19" i="13"/>
  <c r="D19" i="10" s="1"/>
  <c r="E18" i="13"/>
  <c r="D18" i="10" s="1"/>
  <c r="E17" i="13"/>
  <c r="D17" i="10" s="1"/>
  <c r="E16" i="13"/>
  <c r="D15" i="13"/>
  <c r="C15" i="13"/>
  <c r="C23" i="13" s="1"/>
  <c r="E14" i="13"/>
  <c r="D14" i="10" s="1"/>
  <c r="E13" i="13"/>
  <c r="D13" i="10" s="1"/>
  <c r="E12" i="13"/>
  <c r="D12" i="10" s="1"/>
  <c r="E11" i="13"/>
  <c r="D11" i="10" s="1"/>
  <c r="E10" i="13"/>
  <c r="D10" i="10" s="1"/>
  <c r="E21" i="3" s="1"/>
  <c r="E9" i="13"/>
  <c r="E22" i="13" l="1"/>
  <c r="E51" i="13"/>
  <c r="E34" i="13"/>
  <c r="D16" i="10"/>
  <c r="D22" i="10" s="1"/>
  <c r="D23" i="13"/>
  <c r="D30" i="10"/>
  <c r="E15" i="13"/>
  <c r="D9" i="10"/>
  <c r="C29" i="13"/>
  <c r="C39" i="13" s="1"/>
  <c r="C54" i="13"/>
  <c r="C53" i="13"/>
  <c r="E23" i="13" l="1"/>
  <c r="D28" i="13"/>
  <c r="E26" i="13"/>
  <c r="C55" i="13"/>
  <c r="C47" i="13"/>
  <c r="C56" i="13"/>
  <c r="G43" i="5"/>
  <c r="G23" i="5"/>
  <c r="G47" i="12"/>
  <c r="C47" i="12"/>
  <c r="B47" i="12"/>
  <c r="D46" i="12"/>
  <c r="C46" i="5" s="1"/>
  <c r="E12" i="18" s="1"/>
  <c r="I45" i="12"/>
  <c r="G45" i="5" s="1"/>
  <c r="D45" i="12"/>
  <c r="C45" i="5" s="1"/>
  <c r="I44" i="12"/>
  <c r="G44" i="5" s="1"/>
  <c r="D44" i="12"/>
  <c r="C44" i="5" s="1"/>
  <c r="I43" i="12"/>
  <c r="D43" i="12"/>
  <c r="C43" i="5" s="1"/>
  <c r="E11" i="18" s="1"/>
  <c r="I42" i="12"/>
  <c r="G42" i="5" s="1"/>
  <c r="D42" i="12"/>
  <c r="C42" i="5" s="1"/>
  <c r="E10" i="18" s="1"/>
  <c r="I41" i="12"/>
  <c r="G41" i="5" s="1"/>
  <c r="I40" i="12"/>
  <c r="G40" i="5" s="1"/>
  <c r="B39" i="12"/>
  <c r="H38" i="12"/>
  <c r="G38" i="12"/>
  <c r="D38" i="12"/>
  <c r="C38" i="5" s="1"/>
  <c r="I37" i="12"/>
  <c r="G37" i="5" s="1"/>
  <c r="D37" i="12"/>
  <c r="C37" i="5" s="1"/>
  <c r="I36" i="12"/>
  <c r="G36" i="5" s="1"/>
  <c r="D36" i="12"/>
  <c r="C36" i="5" s="1"/>
  <c r="I34" i="12"/>
  <c r="D34" i="12"/>
  <c r="C34" i="5" s="1"/>
  <c r="H32" i="12"/>
  <c r="G32" i="12"/>
  <c r="D33" i="12"/>
  <c r="C33" i="5" s="1"/>
  <c r="I31" i="12"/>
  <c r="G31" i="5" s="1"/>
  <c r="I30" i="12"/>
  <c r="G30" i="5" s="1"/>
  <c r="D31" i="12"/>
  <c r="C31" i="5" s="1"/>
  <c r="I29" i="12"/>
  <c r="G29" i="5" s="1"/>
  <c r="D30" i="12"/>
  <c r="C30" i="5" s="1"/>
  <c r="I28" i="12"/>
  <c r="G28" i="5" s="1"/>
  <c r="I27" i="12"/>
  <c r="G27" i="5" s="1"/>
  <c r="I26" i="12"/>
  <c r="G26" i="5" s="1"/>
  <c r="I25" i="12"/>
  <c r="G25" i="5" s="1"/>
  <c r="C25" i="12"/>
  <c r="B25" i="12"/>
  <c r="I24" i="12"/>
  <c r="G24" i="5" s="1"/>
  <c r="D24" i="12"/>
  <c r="C24" i="5" s="1"/>
  <c r="I23" i="12"/>
  <c r="D23" i="12"/>
  <c r="C23" i="5" s="1"/>
  <c r="I22" i="12"/>
  <c r="D22" i="12"/>
  <c r="C22" i="5" s="1"/>
  <c r="D21" i="12"/>
  <c r="C21" i="5" s="1"/>
  <c r="E13" i="18" s="1"/>
  <c r="H20" i="12"/>
  <c r="G20" i="12"/>
  <c r="D20" i="12"/>
  <c r="C20" i="5" s="1"/>
  <c r="I19" i="12"/>
  <c r="G19" i="5" s="1"/>
  <c r="D19" i="12"/>
  <c r="C19" i="5" s="1"/>
  <c r="I18" i="12"/>
  <c r="G18" i="5" s="1"/>
  <c r="D18" i="12"/>
  <c r="C18" i="5" s="1"/>
  <c r="I17" i="12"/>
  <c r="G17" i="5" s="1"/>
  <c r="D17" i="12"/>
  <c r="C17" i="5" s="1"/>
  <c r="I16" i="12"/>
  <c r="G16" i="5" s="1"/>
  <c r="I15" i="12"/>
  <c r="G15" i="5" s="1"/>
  <c r="D15" i="12"/>
  <c r="C15" i="5" s="1"/>
  <c r="I14" i="12"/>
  <c r="G14" i="5" s="1"/>
  <c r="D14" i="12"/>
  <c r="C14" i="5" s="1"/>
  <c r="I13" i="12"/>
  <c r="G13" i="5" s="1"/>
  <c r="D13" i="12"/>
  <c r="C13" i="5" s="1"/>
  <c r="I12" i="12"/>
  <c r="G12" i="5" s="1"/>
  <c r="I11" i="12"/>
  <c r="G11" i="5" s="1"/>
  <c r="D11" i="12"/>
  <c r="C11" i="5" s="1"/>
  <c r="I10" i="12"/>
  <c r="D10" i="12"/>
  <c r="C10" i="5" s="1"/>
  <c r="H32" i="2"/>
  <c r="H20" i="2"/>
  <c r="C25" i="2"/>
  <c r="E15" i="18" l="1"/>
  <c r="C11" i="16" s="1"/>
  <c r="D11" i="16" s="1"/>
  <c r="I32" i="12"/>
  <c r="I38" i="12"/>
  <c r="E28" i="13"/>
  <c r="E29" i="13" s="1"/>
  <c r="D26" i="10"/>
  <c r="D53" i="13"/>
  <c r="D54" i="13"/>
  <c r="D29" i="13"/>
  <c r="D38" i="13" s="1"/>
  <c r="G22" i="5"/>
  <c r="B49" i="12"/>
  <c r="G49" i="12"/>
  <c r="I20" i="12"/>
  <c r="G10" i="5"/>
  <c r="G34" i="5"/>
  <c r="D47" i="12"/>
  <c r="D25" i="12"/>
  <c r="C35" i="12"/>
  <c r="H46" i="12"/>
  <c r="E11" i="8"/>
  <c r="E10" i="8"/>
  <c r="E54" i="13" l="1"/>
  <c r="E53" i="13"/>
  <c r="E38" i="13"/>
  <c r="E39" i="13" s="1"/>
  <c r="D39" i="13"/>
  <c r="I46" i="12"/>
  <c r="H47" i="12"/>
  <c r="H49" i="12" s="1"/>
  <c r="D35" i="12"/>
  <c r="C39" i="12"/>
  <c r="C49" i="12" s="1"/>
  <c r="D11" i="2"/>
  <c r="E56" i="13" l="1"/>
  <c r="D38" i="10"/>
  <c r="D55" i="13"/>
  <c r="D47" i="13"/>
  <c r="D56" i="13"/>
  <c r="I47" i="12"/>
  <c r="I49" i="12" s="1"/>
  <c r="G46" i="5"/>
  <c r="D39" i="12"/>
  <c r="D49" i="12" s="1"/>
  <c r="C35" i="5"/>
  <c r="D34" i="2"/>
  <c r="B39" i="2"/>
  <c r="E47" i="13" l="1"/>
  <c r="E55" i="13"/>
  <c r="E52" i="1" l="1"/>
  <c r="C51" i="1"/>
  <c r="E30" i="1"/>
  <c r="E31" i="1"/>
  <c r="C52" i="10" l="1"/>
  <c r="E50" i="1"/>
  <c r="C50" i="10" s="1"/>
  <c r="E49" i="1"/>
  <c r="C49" i="10" s="1"/>
  <c r="E48" i="1"/>
  <c r="C48" i="10" s="1"/>
  <c r="E41" i="1"/>
  <c r="C41" i="10" s="1"/>
  <c r="E42" i="1"/>
  <c r="C42" i="10" s="1"/>
  <c r="E43" i="1"/>
  <c r="C43" i="10" s="1"/>
  <c r="E44" i="1"/>
  <c r="C44" i="10" s="1"/>
  <c r="E45" i="1"/>
  <c r="C45" i="10" s="1"/>
  <c r="E46" i="1"/>
  <c r="C46" i="10" s="1"/>
  <c r="E36" i="1"/>
  <c r="C36" i="10" s="1"/>
  <c r="E37" i="1"/>
  <c r="C37" i="10" s="1"/>
  <c r="E35" i="1"/>
  <c r="C31" i="10"/>
  <c r="E32" i="1"/>
  <c r="E33" i="1"/>
  <c r="C33" i="10" s="1"/>
  <c r="C30" i="10"/>
  <c r="E25" i="1"/>
  <c r="E27" i="1"/>
  <c r="C27" i="10" s="1"/>
  <c r="E24" i="1"/>
  <c r="C24" i="10" s="1"/>
  <c r="E17" i="1"/>
  <c r="C17" i="10" s="1"/>
  <c r="E18" i="1"/>
  <c r="C18" i="10" s="1"/>
  <c r="E19" i="1"/>
  <c r="C19" i="10" s="1"/>
  <c r="E20" i="1"/>
  <c r="C20" i="10" s="1"/>
  <c r="E21" i="1"/>
  <c r="C21" i="10" s="1"/>
  <c r="E16" i="1"/>
  <c r="E10" i="1"/>
  <c r="E11" i="1"/>
  <c r="C11" i="10" s="1"/>
  <c r="E12" i="1"/>
  <c r="C12" i="10" s="1"/>
  <c r="E13" i="1"/>
  <c r="C13" i="10" s="1"/>
  <c r="E14" i="1"/>
  <c r="C14" i="10" s="1"/>
  <c r="E9" i="1"/>
  <c r="C9" i="10" s="1"/>
  <c r="D51" i="1"/>
  <c r="D34" i="1"/>
  <c r="C34" i="1"/>
  <c r="C28" i="1"/>
  <c r="D15" i="1"/>
  <c r="C15" i="1"/>
  <c r="C16" i="10" l="1"/>
  <c r="C22" i="10" s="1"/>
  <c r="E22" i="1"/>
  <c r="C35" i="10"/>
  <c r="E34" i="1"/>
  <c r="D15" i="10"/>
  <c r="E22" i="3"/>
  <c r="C10" i="10"/>
  <c r="C53" i="1"/>
  <c r="C54" i="1"/>
  <c r="D51" i="10"/>
  <c r="D34" i="10"/>
  <c r="D23" i="1"/>
  <c r="C51" i="10"/>
  <c r="C25" i="10"/>
  <c r="C23" i="1"/>
  <c r="D28" i="10"/>
  <c r="C32" i="10"/>
  <c r="C34" i="10" s="1"/>
  <c r="E51" i="1"/>
  <c r="E15" i="1"/>
  <c r="I41" i="2"/>
  <c r="F41" i="5" s="1"/>
  <c r="I42" i="2"/>
  <c r="F42" i="5" s="1"/>
  <c r="I43" i="2"/>
  <c r="F43" i="5" s="1"/>
  <c r="I44" i="2"/>
  <c r="F44" i="5" s="1"/>
  <c r="I45" i="2"/>
  <c r="F45" i="5" s="1"/>
  <c r="I40" i="2"/>
  <c r="F40" i="5" s="1"/>
  <c r="I36" i="2"/>
  <c r="F36" i="5" s="1"/>
  <c r="I37" i="2"/>
  <c r="F37" i="5" s="1"/>
  <c r="I34" i="2"/>
  <c r="F34" i="5" s="1"/>
  <c r="I23" i="2"/>
  <c r="F23" i="5" s="1"/>
  <c r="I24" i="2"/>
  <c r="F24" i="5" s="1"/>
  <c r="I25" i="2"/>
  <c r="F25" i="5" s="1"/>
  <c r="I26" i="2"/>
  <c r="F26" i="5" s="1"/>
  <c r="I27" i="2"/>
  <c r="F27" i="5" s="1"/>
  <c r="I28" i="2"/>
  <c r="F28" i="5" s="1"/>
  <c r="I29" i="2"/>
  <c r="F29" i="5" s="1"/>
  <c r="I30" i="2"/>
  <c r="F30" i="5" s="1"/>
  <c r="I31" i="2"/>
  <c r="F31" i="5" s="1"/>
  <c r="I22" i="2"/>
  <c r="F22" i="5" s="1"/>
  <c r="I11" i="2"/>
  <c r="F11" i="5" s="1"/>
  <c r="I12" i="2"/>
  <c r="F12" i="5" s="1"/>
  <c r="I13" i="2"/>
  <c r="F13" i="5" s="1"/>
  <c r="I14" i="2"/>
  <c r="F14" i="5" s="1"/>
  <c r="I15" i="2"/>
  <c r="F15" i="5" s="1"/>
  <c r="I16" i="2"/>
  <c r="F16" i="5" s="1"/>
  <c r="I17" i="2"/>
  <c r="F17" i="5" s="1"/>
  <c r="I18" i="2"/>
  <c r="F18" i="5" s="1"/>
  <c r="I19" i="2"/>
  <c r="F19" i="5" s="1"/>
  <c r="I10" i="2"/>
  <c r="F10" i="5" s="1"/>
  <c r="D43" i="2"/>
  <c r="D44" i="2"/>
  <c r="D45" i="2"/>
  <c r="D46" i="2"/>
  <c r="D42" i="2"/>
  <c r="B42" i="5" s="1"/>
  <c r="D10" i="18" s="1"/>
  <c r="F10" i="18" s="1"/>
  <c r="D36" i="2"/>
  <c r="D37" i="2"/>
  <c r="D38" i="2"/>
  <c r="D33" i="2"/>
  <c r="D31" i="2"/>
  <c r="D30" i="2"/>
  <c r="D18" i="2"/>
  <c r="B18" i="5" s="1"/>
  <c r="D19" i="2"/>
  <c r="B19" i="5" s="1"/>
  <c r="D20" i="2"/>
  <c r="B20" i="5" s="1"/>
  <c r="D21" i="2"/>
  <c r="B21" i="5" s="1"/>
  <c r="D13" i="18" s="1"/>
  <c r="F13" i="18" s="1"/>
  <c r="D22" i="2"/>
  <c r="B22" i="5" s="1"/>
  <c r="D23" i="2"/>
  <c r="B23" i="5" s="1"/>
  <c r="D24" i="2"/>
  <c r="B24" i="5" s="1"/>
  <c r="D17" i="2"/>
  <c r="B17" i="5" s="1"/>
  <c r="D15" i="2"/>
  <c r="D13" i="2"/>
  <c r="B10" i="5"/>
  <c r="D12" i="8"/>
  <c r="C12" i="8"/>
  <c r="F10" i="8"/>
  <c r="E23" i="1" l="1"/>
  <c r="C15" i="10"/>
  <c r="C23" i="10" s="1"/>
  <c r="D21" i="3"/>
  <c r="D22" i="3" s="1"/>
  <c r="C29" i="1"/>
  <c r="C39" i="1" s="1"/>
  <c r="G47" i="5"/>
  <c r="C39" i="5"/>
  <c r="D54" i="10"/>
  <c r="D53" i="10"/>
  <c r="E12" i="8"/>
  <c r="F12" i="8" s="1"/>
  <c r="D23" i="10"/>
  <c r="D29" i="10" s="1"/>
  <c r="C13" i="16" s="1"/>
  <c r="G38" i="5"/>
  <c r="G32" i="5"/>
  <c r="G20" i="5"/>
  <c r="C47" i="5"/>
  <c r="F38" i="5"/>
  <c r="F32" i="5"/>
  <c r="F20" i="5"/>
  <c r="F11" i="8"/>
  <c r="B43" i="5"/>
  <c r="D11" i="18" s="1"/>
  <c r="B44" i="5"/>
  <c r="B45" i="5"/>
  <c r="B46" i="5"/>
  <c r="D12" i="18" s="1"/>
  <c r="F12" i="18" s="1"/>
  <c r="B34" i="5"/>
  <c r="B36" i="5"/>
  <c r="B37" i="5"/>
  <c r="B38" i="5"/>
  <c r="B33" i="5"/>
  <c r="B31" i="5"/>
  <c r="B30" i="5"/>
  <c r="C25" i="5"/>
  <c r="B14" i="5"/>
  <c r="B15" i="5"/>
  <c r="B13" i="5"/>
  <c r="B11" i="5"/>
  <c r="G47" i="2"/>
  <c r="H38" i="2"/>
  <c r="I38" i="2"/>
  <c r="G38" i="2"/>
  <c r="I32" i="2"/>
  <c r="G32" i="2"/>
  <c r="I20" i="2"/>
  <c r="G20" i="2"/>
  <c r="C47" i="2"/>
  <c r="C35" i="2" s="1"/>
  <c r="C39" i="2" s="1"/>
  <c r="D47" i="2"/>
  <c r="B47" i="2"/>
  <c r="D25" i="2"/>
  <c r="B25" i="2"/>
  <c r="C15" i="16" l="1"/>
  <c r="D13" i="16"/>
  <c r="D15" i="16" s="1"/>
  <c r="F11" i="18"/>
  <c r="D15" i="18"/>
  <c r="C10" i="16" s="1"/>
  <c r="D10" i="16" s="1"/>
  <c r="D12" i="16" s="1"/>
  <c r="E26" i="1"/>
  <c r="D28" i="1"/>
  <c r="H46" i="2"/>
  <c r="I46" i="2" s="1"/>
  <c r="F46" i="5" s="1"/>
  <c r="F47" i="5" s="1"/>
  <c r="F49" i="5" s="1"/>
  <c r="C47" i="1"/>
  <c r="C56" i="1"/>
  <c r="C55" i="1"/>
  <c r="D35" i="2"/>
  <c r="D39" i="10"/>
  <c r="D47" i="10" s="1"/>
  <c r="G49" i="2"/>
  <c r="B49" i="2"/>
  <c r="B47" i="5"/>
  <c r="G49" i="5"/>
  <c r="B25" i="5"/>
  <c r="C49" i="5"/>
  <c r="H47" i="2" l="1"/>
  <c r="H49" i="2" s="1"/>
  <c r="D16" i="16"/>
  <c r="F15" i="18"/>
  <c r="D54" i="1"/>
  <c r="D53" i="1"/>
  <c r="D29" i="1"/>
  <c r="D38" i="1" s="1"/>
  <c r="C26" i="10"/>
  <c r="C28" i="10" s="1"/>
  <c r="E28" i="1"/>
  <c r="I47" i="2"/>
  <c r="I49" i="2" s="1"/>
  <c r="D55" i="10"/>
  <c r="C49" i="2"/>
  <c r="D56" i="10"/>
  <c r="E54" i="1" l="1"/>
  <c r="E53" i="1"/>
  <c r="E29" i="1"/>
  <c r="C54" i="10"/>
  <c r="C53" i="10"/>
  <c r="C29" i="10"/>
  <c r="E38" i="1"/>
  <c r="D39" i="2"/>
  <c r="D49" i="2" s="1"/>
  <c r="B35" i="5"/>
  <c r="B39" i="5" s="1"/>
  <c r="B49" i="5" s="1"/>
  <c r="E39" i="1" l="1"/>
  <c r="C12" i="16"/>
  <c r="C16" i="16" s="1"/>
  <c r="D39" i="1"/>
  <c r="D55" i="1" s="1"/>
  <c r="C38" i="10"/>
  <c r="C39" i="10" s="1"/>
  <c r="D56" i="1" l="1"/>
  <c r="D47" i="1"/>
  <c r="C56" i="10"/>
  <c r="C55" i="10"/>
  <c r="C47" i="10"/>
  <c r="E47" i="1"/>
  <c r="E55" i="1"/>
  <c r="E56" i="1"/>
</calcChain>
</file>

<file path=xl/sharedStrings.xml><?xml version="1.0" encoding="utf-8"?>
<sst xmlns="http://schemas.openxmlformats.org/spreadsheetml/2006/main" count="659" uniqueCount="288">
  <si>
    <t>Line #</t>
  </si>
  <si>
    <t>Local Network Services Revenues</t>
  </si>
  <si>
    <t>Network Access Services Revenues</t>
  </si>
  <si>
    <t>Long Distance Network Services Revenues</t>
  </si>
  <si>
    <t>Carrier Billing and Collection Revenues</t>
  </si>
  <si>
    <t>Miscellaneous Revenues</t>
  </si>
  <si>
    <t>Plant Specific Operations Expense</t>
  </si>
  <si>
    <t>Depreciation Expense</t>
  </si>
  <si>
    <t>Amortization Expense</t>
  </si>
  <si>
    <t>Customer Operations Expense</t>
  </si>
  <si>
    <t>Corporate Operations</t>
  </si>
  <si>
    <t>State and Local Taxes</t>
  </si>
  <si>
    <t>Total Operating Taxes (17+18+19)</t>
  </si>
  <si>
    <t>Other Taxes</t>
  </si>
  <si>
    <t>Operating Income or Margins (7 less 14)</t>
  </si>
  <si>
    <t>Interest on Funded Debt</t>
  </si>
  <si>
    <t>Interest Expense - Capital Leases</t>
  </si>
  <si>
    <t>Other Interest Expense</t>
  </si>
  <si>
    <t>Nonoperating Net Income</t>
  </si>
  <si>
    <t>Extraordinary Items</t>
  </si>
  <si>
    <t>Nonregulated Net Income</t>
  </si>
  <si>
    <t>Total Net Income or Margins (21+27+28+29+30-26)</t>
  </si>
  <si>
    <t>Net Operating Income or Margins (15+16-20)</t>
  </si>
  <si>
    <t>Total Taxes Based on Income</t>
  </si>
  <si>
    <t>Retained Earning or Margins Beginning-of-Year</t>
  </si>
  <si>
    <t>Miscellaneous Credits Year-to-Date</t>
  </si>
  <si>
    <t>Dividends Declared (Common)</t>
  </si>
  <si>
    <t>Dividends Declared (Preferred)</t>
  </si>
  <si>
    <t>Other Debits Year-to-Date</t>
  </si>
  <si>
    <t>Transfers to Patronage Capital</t>
  </si>
  <si>
    <t>Retained Earnings or Margins End-of-Period ((31+33+34)-(35+36+37+38)</t>
  </si>
  <si>
    <t>Patronage Capital Beginning-of-Year</t>
  </si>
  <si>
    <t>Patronage Capital Credits Retired</t>
  </si>
  <si>
    <t>Patronage Capital End-of-Year (40+41-42)</t>
  </si>
  <si>
    <t>Annual Debt Service Payments</t>
  </si>
  <si>
    <t>Cash Ratio ((14+20-10-11)/7)</t>
  </si>
  <si>
    <t>Operating Accrual Ratio ((14+20+26)/7)</t>
  </si>
  <si>
    <t>TIER ((31+26)/26)</t>
  </si>
  <si>
    <t>DSCR ((31+26+10+11)/44)</t>
  </si>
  <si>
    <t>Plant Nonspecific Operations Expense (excluding Depreciation &amp; Amort.)</t>
  </si>
  <si>
    <t>10. Total Current Assets (1 Thru 9)</t>
  </si>
  <si>
    <t>1.  Cash and Equivalents</t>
  </si>
  <si>
    <t>3.  Affiliates:</t>
  </si>
  <si>
    <t xml:space="preserve">   a. Telecom, Accounts Receivable</t>
  </si>
  <si>
    <t xml:space="preserve">   c. Notes Receivable</t>
  </si>
  <si>
    <t>4.  Non-Affiliates:</t>
  </si>
  <si>
    <t xml:space="preserve">   b. Other Accounts Receivable</t>
  </si>
  <si>
    <t>5.  Interest and Dividends Receivable</t>
  </si>
  <si>
    <t>6.  Material-Regulated</t>
  </si>
  <si>
    <t>7.  Material-Nonregulated</t>
  </si>
  <si>
    <t>8.  Prepayments</t>
  </si>
  <si>
    <t>9.  Other Current Assets</t>
  </si>
  <si>
    <t>CURRENT ASSETS</t>
  </si>
  <si>
    <t>NONCURRENT ASSETS</t>
  </si>
  <si>
    <t xml:space="preserve">    a. Rural Development</t>
  </si>
  <si>
    <t xml:space="preserve">    b. Nonrural Development</t>
  </si>
  <si>
    <t xml:space="preserve">   a. Rural Development</t>
  </si>
  <si>
    <t xml:space="preserve">   b. Nonrural Development</t>
  </si>
  <si>
    <t>11.  Investment in Affiliated Companies</t>
  </si>
  <si>
    <t>12.  Other Investments</t>
  </si>
  <si>
    <t>13.  Nonregulated Investments</t>
  </si>
  <si>
    <t>14.  Other Noncurrent Assets</t>
  </si>
  <si>
    <t>15.  Deferred Charges</t>
  </si>
  <si>
    <t>16.  Jurisdictional Differences</t>
  </si>
  <si>
    <t>17.  Total noncurrent Assets (11 thru 16)</t>
  </si>
  <si>
    <t>PLANT, PROPERTY AND EQUIPMENT</t>
  </si>
  <si>
    <t>18.  Telecom Plant-in-Service</t>
  </si>
  <si>
    <t>19.  Property Held for Future Use</t>
  </si>
  <si>
    <t>20.  Plant Under Construction</t>
  </si>
  <si>
    <t>21.  Plant Adj.,Nonop Plant &amp; Goodwill</t>
  </si>
  <si>
    <t>23.  Net Plant (18 thru 21 less 22)</t>
  </si>
  <si>
    <t>Balance</t>
  </si>
  <si>
    <t>Prior Year</t>
  </si>
  <si>
    <t>End of Year</t>
  </si>
  <si>
    <t>LIABILITIES AND STOCKHOLDERS' EQUITY</t>
  </si>
  <si>
    <t>ASSETS</t>
  </si>
  <si>
    <t>CURRENT LIABILITIES</t>
  </si>
  <si>
    <t>25.  Accounts Payable</t>
  </si>
  <si>
    <t>Jurisdictional Differences</t>
  </si>
  <si>
    <t>26.  Notes Payable</t>
  </si>
  <si>
    <t>27.  Advance Billings and Payments</t>
  </si>
  <si>
    <t>28.  Customer Deposits</t>
  </si>
  <si>
    <t>29.  Current Mat. L/T Debt</t>
  </si>
  <si>
    <t>30.  Current Mat. L/T Debt Rur. Dev.</t>
  </si>
  <si>
    <t>31.  Current Mat. - Capital Leases</t>
  </si>
  <si>
    <t>32.  Income Taxes Accrued</t>
  </si>
  <si>
    <t>33.  Other Taxes Accrued</t>
  </si>
  <si>
    <t>34. Other Current Liabilities</t>
  </si>
  <si>
    <t>35. Total Current Liabilities (25 - 34)</t>
  </si>
  <si>
    <t>LONG-TERM DEBT</t>
  </si>
  <si>
    <t>36.  Funded Debt-RUS Notes</t>
  </si>
  <si>
    <t>37.  Funded Debt-RTB Notes</t>
  </si>
  <si>
    <t>38.  Funded Debt-FFB Notes</t>
  </si>
  <si>
    <t>39.  Funded Debt-Other</t>
  </si>
  <si>
    <t>40.  Funded Debt-Rural Develop. Loan</t>
  </si>
  <si>
    <t>41.  Premium (Discount) on L/T Debt</t>
  </si>
  <si>
    <t>43.  Obligations Under Capital Lease</t>
  </si>
  <si>
    <t>44.  Adv. From Affiliated Companies</t>
  </si>
  <si>
    <t>45.  Other Long-Term Debt</t>
  </si>
  <si>
    <t>46. Total Long-Term Debt (36-45)</t>
  </si>
  <si>
    <t>OTHER LIAB. &amp; DEF. CREDITS</t>
  </si>
  <si>
    <t>47. Other Long-Term Liabilities</t>
  </si>
  <si>
    <t>EQUITY</t>
  </si>
  <si>
    <t>Part 64</t>
  </si>
  <si>
    <t>Adj to NonReg</t>
  </si>
  <si>
    <t>Adj. Balance</t>
  </si>
  <si>
    <t>46. Total Long-Term Debt (36 thru 45)</t>
  </si>
  <si>
    <t>35. Total Current Liabilities (25 thru 34)</t>
  </si>
  <si>
    <t>Adjusted</t>
  </si>
  <si>
    <t>Adjusted Balances represents balances</t>
  </si>
  <si>
    <t>22.  Accumulated Depreciation (CR.)</t>
  </si>
  <si>
    <t>Current Year</t>
  </si>
  <si>
    <t>Average Rate Base:</t>
  </si>
  <si>
    <t>Total Regulated Materials &amp; Supplies</t>
  </si>
  <si>
    <t>Total Regulated Adjusted Accumulated Depreciation (CR)</t>
  </si>
  <si>
    <t>accumulated depreciation is a credit.</t>
  </si>
  <si>
    <t>Average</t>
  </si>
  <si>
    <t>Adj End of Year</t>
  </si>
  <si>
    <t>Line</t>
  </si>
  <si>
    <t>#</t>
  </si>
  <si>
    <t>Access Lines:</t>
  </si>
  <si>
    <t xml:space="preserve">  Residential</t>
  </si>
  <si>
    <t xml:space="preserve">  Business</t>
  </si>
  <si>
    <t xml:space="preserve">  Total</t>
  </si>
  <si>
    <t xml:space="preserve">End of Yr. </t>
  </si>
  <si>
    <t>Difference</t>
  </si>
  <si>
    <t>%</t>
  </si>
  <si>
    <t>Change</t>
  </si>
  <si>
    <t>End of Yr.</t>
  </si>
  <si>
    <t>2.  Cash-RUS Construction Fund</t>
  </si>
  <si>
    <t>42.  Reacquired Debt</t>
  </si>
  <si>
    <t>Adj. to NonReg</t>
  </si>
  <si>
    <t>Net Operating Revenues (1 thru 6)</t>
  </si>
  <si>
    <t>Uncollectible Revenues (Normal Balance  is debit or in brackets)</t>
  </si>
  <si>
    <t>Other Operating Income and Expenses (  )</t>
  </si>
  <si>
    <t>Part 32</t>
  </si>
  <si>
    <t>Account</t>
  </si>
  <si>
    <t>End User Revenue (SLC, ARC, etc.)</t>
  </si>
  <si>
    <t>5081</t>
  </si>
  <si>
    <t>Switched Access (excluding USF):</t>
  </si>
  <si>
    <t>5082</t>
  </si>
  <si>
    <t xml:space="preserve">  Intrastate</t>
  </si>
  <si>
    <t xml:space="preserve">  Interstate</t>
  </si>
  <si>
    <t>Special Access:</t>
  </si>
  <si>
    <t>Varies</t>
  </si>
  <si>
    <t>Total (must equal line 2 of Income Stmt.)</t>
  </si>
  <si>
    <t>Company Name:</t>
  </si>
  <si>
    <t>Description</t>
  </si>
  <si>
    <t>(A)</t>
  </si>
  <si>
    <t>S Corporation Effective Tax Rate (2 decimal places):</t>
  </si>
  <si>
    <t>Line 2 of Income Stmt.</t>
  </si>
  <si>
    <t>13.  Nonregulated Investments (B1)</t>
  </si>
  <si>
    <t>(B1) - Part 64 offset to nonreg investment</t>
  </si>
  <si>
    <t>(B2) - Part 64 offset to retained earnings</t>
  </si>
  <si>
    <t>(B1)</t>
  </si>
  <si>
    <t>Total Regulated Rate Base</t>
  </si>
  <si>
    <t>(B)</t>
  </si>
  <si>
    <t>(A1)</t>
  </si>
  <si>
    <t>Part 64 adjustment from regulated to nonregulated</t>
  </si>
  <si>
    <t>18.  Telecom Plant-In-Service</t>
  </si>
  <si>
    <t>Company Name: (Below)</t>
  </si>
  <si>
    <t>Total Property Held for Future Use</t>
  </si>
  <si>
    <t>B/S</t>
  </si>
  <si>
    <t>Other*</t>
  </si>
  <si>
    <t>* - if &gt; than 5% of Access revenue total,</t>
  </si>
  <si>
    <t>provide description  below.</t>
  </si>
  <si>
    <t>(B) - Part 64 adjustments from regulated</t>
  </si>
  <si>
    <t>to nonregulated.</t>
  </si>
  <si>
    <t>(A2)</t>
  </si>
  <si>
    <t>Footnotes:</t>
  </si>
  <si>
    <t>Rate Base (Dec 31)</t>
  </si>
  <si>
    <t>Average Rate Base</t>
  </si>
  <si>
    <t>Net Operating Income</t>
  </si>
  <si>
    <t>Earned Regulated Rate of Return</t>
  </si>
  <si>
    <t>Adjusted Net Operating Income</t>
  </si>
  <si>
    <t>2a</t>
  </si>
  <si>
    <t>2b</t>
  </si>
  <si>
    <t>3a</t>
  </si>
  <si>
    <t>3b</t>
  </si>
  <si>
    <t>Footnote:</t>
  </si>
  <si>
    <r>
      <t xml:space="preserve">Nonregulated Net Income </t>
    </r>
    <r>
      <rPr>
        <b/>
        <sz val="11"/>
        <color theme="1"/>
        <rFont val="Calibri"/>
        <family val="2"/>
        <scheme val="minor"/>
      </rPr>
      <t>(B1)</t>
    </r>
  </si>
  <si>
    <r>
      <t xml:space="preserve">Federal Income Taxes (A1) - </t>
    </r>
    <r>
      <rPr>
        <b/>
        <sz val="11"/>
        <color theme="1"/>
        <rFont val="Calibri"/>
        <family val="2"/>
        <scheme val="minor"/>
      </rPr>
      <t>(LINE IS ZERO IF COMPANY IS S CORP)</t>
    </r>
  </si>
  <si>
    <t xml:space="preserve">Footnote </t>
  </si>
  <si>
    <t>Note:</t>
  </si>
  <si>
    <t>Adjusted Income Statement reflects Part 64 Adustments (Regulated to</t>
  </si>
  <si>
    <t>Nonregulated).</t>
  </si>
  <si>
    <t>Part 32 Account</t>
  </si>
  <si>
    <t>Adjustment #1:</t>
  </si>
  <si>
    <t>Adjustment #2:</t>
  </si>
  <si>
    <t>Adjustment #3:</t>
  </si>
  <si>
    <t>State USF</t>
  </si>
  <si>
    <r>
      <t xml:space="preserve">Federal Income Taxes </t>
    </r>
    <r>
      <rPr>
        <b/>
        <sz val="11"/>
        <color theme="1"/>
        <rFont val="Calibri"/>
        <family val="2"/>
        <scheme val="minor"/>
      </rPr>
      <t>(A1)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>(LINE IS ZERO IF COMPANY IS S CORP)</t>
    </r>
  </si>
  <si>
    <t>Debit</t>
  </si>
  <si>
    <t>Credit</t>
  </si>
  <si>
    <t>Adjustment #4</t>
  </si>
  <si>
    <t>24. TOTAL ASSETS (10+17+23)</t>
  </si>
  <si>
    <t>(A) - As reported on RUS Form 479</t>
  </si>
  <si>
    <t>As reported on RUS Form 479</t>
  </si>
  <si>
    <t>Summary Schedule Footnote</t>
  </si>
  <si>
    <t>Retained Earnings End-of-Period ((31+33+34)-(35+36+37+38)(A2)</t>
  </si>
  <si>
    <t xml:space="preserve">  Interstate (includes CAF)</t>
  </si>
  <si>
    <t>STATE USF FILING</t>
  </si>
  <si>
    <t>FINANCIAL TEMPLATE</t>
  </si>
  <si>
    <t>NON-"S CORP" COMPANIES</t>
  </si>
  <si>
    <t xml:space="preserve">Rate Base (Jan. 1) </t>
  </si>
  <si>
    <t>explain.</t>
  </si>
  <si>
    <t>OOP or PF?</t>
  </si>
  <si>
    <t>Pro Forma (PF)Adjustment for Current Year Petition or Reversing from Prior Year</t>
  </si>
  <si>
    <t>Column A to be completed by Company,</t>
  </si>
  <si>
    <t xml:space="preserve">Column B, automatic offset to Nonregulated Net Income (No Impact to  </t>
  </si>
  <si>
    <t xml:space="preserve">Column B, automatic offset to Nonregulated Net Income (No impact to </t>
  </si>
  <si>
    <t>Retained Earnings)</t>
  </si>
  <si>
    <t>Year</t>
  </si>
  <si>
    <t>Adjustment #5</t>
  </si>
  <si>
    <t xml:space="preserve">Column B should equal Column A, but may </t>
  </si>
  <si>
    <t>include any Staff Adjustments</t>
  </si>
  <si>
    <t>48. Deferred Income Taxes</t>
  </si>
  <si>
    <t>51. Total Other Liab. &amp; Def. Credits (47 thru 50)</t>
  </si>
  <si>
    <t>52.  Cap. Stock Outstanding &amp; Subscribed</t>
  </si>
  <si>
    <t>53.  Additional Paid-in-Capital</t>
  </si>
  <si>
    <t>54. Treasury Stock</t>
  </si>
  <si>
    <t>56. Other Capital</t>
  </si>
  <si>
    <t>57. Patronage Capital Credits</t>
  </si>
  <si>
    <t>58. Retained Earnings or Margins (B2)</t>
  </si>
  <si>
    <t>59. Total Equity (52 thru 58)</t>
  </si>
  <si>
    <t>59.  TOTAL LIABILITIES AND EQUITY (35+46+51+59)</t>
  </si>
  <si>
    <t>55. Membership and Capital Certificates</t>
  </si>
  <si>
    <t>60.  TOTAL LIABILITIES AND EQUITY (35+46+51+59)</t>
  </si>
  <si>
    <t>60. TOTAL LIABILITIES AND EQUITY (35+46+51+59)</t>
  </si>
  <si>
    <t xml:space="preserve">49. Other Deferred Credits </t>
  </si>
  <si>
    <t>58. Retained Earnings or Margins</t>
  </si>
  <si>
    <t>Total Operations Expenses (8 thru 13)</t>
  </si>
  <si>
    <t>Column A, Line 39 must equal Column A, Line 58 of Page 2, Balance Sheet</t>
  </si>
  <si>
    <t>Column A, Line 39 must equal Column A, Line 58 of Page 3, Balance Sheet</t>
  </si>
  <si>
    <t>49. Other Deferred Credits (D)</t>
  </si>
  <si>
    <t>(D) - Excludes deferred taxes</t>
  </si>
  <si>
    <t>(C) - Adjusted Balance after Part 64</t>
  </si>
  <si>
    <t>(C)</t>
  </si>
  <si>
    <t>Adjusted balance after Part 64 adjustments</t>
  </si>
  <si>
    <t>2017 (A)</t>
  </si>
  <si>
    <t>2017 (B)</t>
  </si>
  <si>
    <t>2017 (C)</t>
  </si>
  <si>
    <t>Balance 2017</t>
  </si>
  <si>
    <t>1. Normal balance of deferred operating income taxes and</t>
  </si>
  <si>
    <t xml:space="preserve">2. Deferred Income Taxes (Line 5) may not equal the  </t>
  </si>
  <si>
    <t>3. Adjusted balance includes Part 64 adjustments</t>
  </si>
  <si>
    <t xml:space="preserve">Balance Sheet Deferred Income Taxes (Line 48) if the later </t>
  </si>
  <si>
    <t>includes non-operating.</t>
  </si>
  <si>
    <t>Balance - 2017</t>
  </si>
  <si>
    <t>*</t>
  </si>
  <si>
    <t>Deferred Income Taxes (CR) * - Manually input</t>
  </si>
  <si>
    <t>2017</t>
  </si>
  <si>
    <t>Company</t>
  </si>
  <si>
    <t>Staff</t>
  </si>
  <si>
    <t xml:space="preserve">Out-of-Period Adjustments Net of FIT </t>
  </si>
  <si>
    <t>50. Other Jurisdictional Differences</t>
  </si>
  <si>
    <t>after Part 64 adjustments.</t>
  </si>
  <si>
    <t>Total Regulated Adjusted Telecom Plant-In-Service</t>
  </si>
  <si>
    <t xml:space="preserve">S Corps provide effective tax rate from Cost study on Page 9, Income Statement  </t>
  </si>
  <si>
    <t>Total Fixed Charges (22+23+24+25)</t>
  </si>
  <si>
    <r>
      <t>Allowance for Funds Used During Construction (</t>
    </r>
    <r>
      <rPr>
        <b/>
        <sz val="11"/>
        <color theme="1"/>
        <rFont val="Calibri"/>
        <family val="2"/>
        <scheme val="minor"/>
      </rPr>
      <t>Record as a Credit</t>
    </r>
    <r>
      <rPr>
        <sz val="11"/>
        <color theme="1"/>
        <rFont val="Calibri"/>
        <family val="2"/>
        <scheme val="minor"/>
      </rPr>
      <t>)</t>
    </r>
  </si>
  <si>
    <r>
      <t>Allowance for Funds Used During Construction (</t>
    </r>
    <r>
      <rPr>
        <b/>
        <sz val="11"/>
        <color theme="1"/>
        <rFont val="Calibri"/>
        <family val="2"/>
        <scheme val="minor"/>
      </rPr>
      <t>Record as a Credit)</t>
    </r>
  </si>
  <si>
    <t>Federal USF (ACAM or BLS)</t>
  </si>
  <si>
    <t>Federal USF (except CAF and ACAM/BLS)</t>
  </si>
  <si>
    <t>2018 (A)</t>
  </si>
  <si>
    <t>2018 (B)</t>
  </si>
  <si>
    <t>2018 (C)</t>
  </si>
  <si>
    <t>Balance 2018</t>
  </si>
  <si>
    <t>Balance - 2018</t>
  </si>
  <si>
    <t>If 2017 does not equal last year's petition and template,</t>
  </si>
  <si>
    <t>2018</t>
  </si>
  <si>
    <r>
      <t xml:space="preserve">Description of Out-of-Period (OOP) - 2018 (As Recorded) </t>
    </r>
    <r>
      <rPr>
        <b/>
        <sz val="11"/>
        <color theme="1"/>
        <rFont val="Calibri"/>
        <family val="2"/>
        <scheme val="minor"/>
      </rPr>
      <t>OR</t>
    </r>
  </si>
  <si>
    <t>ST. JOHN TELEPHONE, INC.</t>
  </si>
  <si>
    <t>Line 48, column A Deferred FIT does not include excess Deferred FIT because for GAAP purposes</t>
  </si>
  <si>
    <t>it was directly expensed.  Line 48, column B includes the excess Deferred FIT expense added</t>
  </si>
  <si>
    <t>back to Deferred FIT for cost study purposes required by NECA/FCC for normalization.</t>
  </si>
  <si>
    <t>Ln 18, column B includes Excess Deferred FIT expense removed</t>
  </si>
  <si>
    <t>Ln 18, column C total is Operating FIT</t>
  </si>
  <si>
    <t>Ln 19, column C total is Operating Deferred FIT</t>
  </si>
  <si>
    <t>Ln 19, column B includes amortized Excess Deferred FIT expense</t>
  </si>
  <si>
    <t>PF</t>
  </si>
  <si>
    <t>Tax of 21% on BCM Refund</t>
  </si>
  <si>
    <t>Net Adj</t>
  </si>
  <si>
    <t>BCM Refund July - Dec 2017 received in 2018 - Remove from Network Access Rev</t>
  </si>
  <si>
    <t>Net Total</t>
  </si>
  <si>
    <t xml:space="preserve">  Accrued estimated BCM Refund on 2018 Books for $73,900, actual was $72,737</t>
  </si>
  <si>
    <t>BCM Refund July - Dec 2018 received in 2019 - Remove from Network Access Rev</t>
  </si>
  <si>
    <t xml:space="preserve">   overaccrued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</si>
</sst>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0_);_(* \(#,##0.0000\);_(* &quot;-&quot;??_);_(@_)"/>
    <numFmt numFmtId="167" formatCode="#,##0.0000_);\(#,##0.0000\)"/>
    <numFmt numFmtId="168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27">
    <xf numFmtId="0" fontId="0" fillId="0" borderId="0" xfId="0"/>
    <xf numFmtId="0" fontId="1" fillId="0" borderId="0" xfId="0" applyFont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7" xfId="0" applyFill="1" applyBorder="1"/>
    <xf numFmtId="0" fontId="0" fillId="0" borderId="10" xfId="0" applyBorder="1"/>
    <xf numFmtId="0" fontId="0" fillId="0" borderId="10" xfId="0" applyFill="1" applyBorder="1"/>
    <xf numFmtId="0" fontId="0" fillId="0" borderId="11" xfId="0" applyBorder="1"/>
    <xf numFmtId="0" fontId="1" fillId="0" borderId="9" xfId="0" applyFont="1" applyBorder="1"/>
    <xf numFmtId="0" fontId="1" fillId="0" borderId="10" xfId="0" applyFont="1" applyBorder="1"/>
    <xf numFmtId="0" fontId="0" fillId="2" borderId="10" xfId="0" applyFill="1" applyBorder="1"/>
    <xf numFmtId="0" fontId="0" fillId="0" borderId="5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quotePrefix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3" fontId="0" fillId="0" borderId="10" xfId="0" applyNumberFormat="1" applyBorder="1"/>
    <xf numFmtId="3" fontId="0" fillId="2" borderId="10" xfId="0" applyNumberFormat="1" applyFill="1" applyBorder="1"/>
    <xf numFmtId="37" fontId="0" fillId="0" borderId="10" xfId="0" applyNumberFormat="1" applyBorder="1"/>
    <xf numFmtId="37" fontId="0" fillId="0" borderId="11" xfId="0" applyNumberFormat="1" applyBorder="1"/>
    <xf numFmtId="37" fontId="0" fillId="0" borderId="13" xfId="0" applyNumberFormat="1" applyBorder="1"/>
    <xf numFmtId="37" fontId="0" fillId="0" borderId="5" xfId="0" applyNumberFormat="1" applyBorder="1"/>
    <xf numFmtId="37" fontId="0" fillId="0" borderId="9" xfId="0" applyNumberFormat="1" applyBorder="1"/>
    <xf numFmtId="37" fontId="0" fillId="0" borderId="3" xfId="0" applyNumberFormat="1" applyBorder="1"/>
    <xf numFmtId="164" fontId="0" fillId="0" borderId="7" xfId="0" applyNumberFormat="1" applyBorder="1"/>
    <xf numFmtId="164" fontId="0" fillId="0" borderId="13" xfId="0" applyNumberFormat="1" applyBorder="1"/>
    <xf numFmtId="37" fontId="1" fillId="0" borderId="3" xfId="0" applyNumberFormat="1" applyFont="1" applyBorder="1"/>
    <xf numFmtId="37" fontId="0" fillId="0" borderId="7" xfId="0" applyNumberFormat="1" applyBorder="1"/>
    <xf numFmtId="37" fontId="1" fillId="0" borderId="14" xfId="0" applyNumberFormat="1" applyFont="1" applyBorder="1"/>
    <xf numFmtId="37" fontId="0" fillId="0" borderId="14" xfId="0" applyNumberFormat="1" applyBorder="1"/>
    <xf numFmtId="37" fontId="0" fillId="2" borderId="10" xfId="0" applyNumberFormat="1" applyFill="1" applyBorder="1"/>
    <xf numFmtId="39" fontId="0" fillId="0" borderId="10" xfId="0" applyNumberFormat="1" applyBorder="1"/>
    <xf numFmtId="166" fontId="0" fillId="0" borderId="10" xfId="1" applyNumberFormat="1" applyFont="1" applyBorder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167" fontId="0" fillId="0" borderId="10" xfId="0" applyNumberFormat="1" applyBorder="1"/>
    <xf numFmtId="37" fontId="0" fillId="0" borderId="15" xfId="0" applyNumberFormat="1" applyBorder="1"/>
    <xf numFmtId="0" fontId="0" fillId="0" borderId="11" xfId="0" applyFill="1" applyBorder="1"/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9" xfId="0" applyNumberFormat="1" applyBorder="1" applyProtection="1">
      <protection locked="0"/>
    </xf>
    <xf numFmtId="10" fontId="0" fillId="0" borderId="0" xfId="2" applyNumberFormat="1" applyFont="1" applyProtection="1">
      <protection locked="0"/>
    </xf>
    <xf numFmtId="0" fontId="0" fillId="0" borderId="1" xfId="0" applyBorder="1" applyProtection="1">
      <protection locked="0"/>
    </xf>
    <xf numFmtId="37" fontId="0" fillId="0" borderId="10" xfId="0" applyNumberFormat="1" applyBorder="1" applyProtection="1"/>
    <xf numFmtId="37" fontId="0" fillId="0" borderId="11" xfId="0" applyNumberFormat="1" applyBorder="1" applyProtection="1"/>
    <xf numFmtId="37" fontId="0" fillId="0" borderId="13" xfId="0" applyNumberFormat="1" applyBorder="1" applyProtection="1"/>
    <xf numFmtId="165" fontId="0" fillId="0" borderId="10" xfId="1" applyNumberFormat="1" applyFont="1" applyFill="1" applyBorder="1" applyProtection="1"/>
    <xf numFmtId="37" fontId="0" fillId="0" borderId="2" xfId="0" applyNumberFormat="1" applyBorder="1" applyProtection="1"/>
    <xf numFmtId="37" fontId="0" fillId="0" borderId="12" xfId="0" applyNumberFormat="1" applyBorder="1" applyProtection="1"/>
    <xf numFmtId="37" fontId="0" fillId="0" borderId="3" xfId="0" applyNumberFormat="1" applyFill="1" applyBorder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37" fontId="0" fillId="2" borderId="10" xfId="0" applyNumberFormat="1" applyFill="1" applyBorder="1" applyProtection="1">
      <protection locked="0"/>
    </xf>
    <xf numFmtId="0" fontId="0" fillId="0" borderId="0" xfId="0" quotePrefix="1"/>
    <xf numFmtId="37" fontId="0" fillId="3" borderId="10" xfId="0" applyNumberFormat="1" applyFill="1" applyBorder="1" applyProtection="1"/>
    <xf numFmtId="37" fontId="0" fillId="2" borderId="7" xfId="0" applyNumberFormat="1" applyFill="1" applyBorder="1"/>
    <xf numFmtId="0" fontId="0" fillId="0" borderId="0" xfId="0" applyFill="1" applyBorder="1"/>
    <xf numFmtId="0" fontId="0" fillId="0" borderId="0" xfId="0" applyProtection="1"/>
    <xf numFmtId="0" fontId="0" fillId="0" borderId="9" xfId="0" applyBorder="1" applyProtection="1"/>
    <xf numFmtId="0" fontId="0" fillId="0" borderId="10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11" xfId="0" applyBorder="1" applyProtection="1"/>
    <xf numFmtId="0" fontId="0" fillId="0" borderId="8" xfId="0" quotePrefix="1" applyBorder="1" applyAlignment="1" applyProtection="1">
      <alignment horizontal="center"/>
    </xf>
    <xf numFmtId="0" fontId="0" fillId="0" borderId="10" xfId="0" applyBorder="1" applyProtection="1"/>
    <xf numFmtId="37" fontId="0" fillId="0" borderId="3" xfId="0" applyNumberFormat="1" applyBorder="1" applyProtection="1"/>
    <xf numFmtId="10" fontId="0" fillId="0" borderId="3" xfId="2" applyNumberFormat="1" applyFont="1" applyFill="1" applyBorder="1" applyProtection="1"/>
    <xf numFmtId="37" fontId="0" fillId="0" borderId="7" xfId="0" applyNumberFormat="1" applyBorder="1" applyProtection="1"/>
    <xf numFmtId="0" fontId="1" fillId="0" borderId="11" xfId="0" applyFont="1" applyBorder="1"/>
    <xf numFmtId="0" fontId="1" fillId="0" borderId="3" xfId="0" applyFont="1" applyBorder="1"/>
    <xf numFmtId="0" fontId="0" fillId="0" borderId="3" xfId="0" applyBorder="1"/>
    <xf numFmtId="0" fontId="0" fillId="0" borderId="9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37" fontId="0" fillId="0" borderId="15" xfId="0" applyNumberFormat="1" applyBorder="1" applyProtection="1"/>
    <xf numFmtId="0" fontId="1" fillId="0" borderId="14" xfId="0" applyFont="1" applyBorder="1"/>
    <xf numFmtId="0" fontId="1" fillId="0" borderId="10" xfId="0" applyFont="1" applyBorder="1" applyAlignment="1" applyProtection="1">
      <alignment horizontal="left" indent="1"/>
    </xf>
    <xf numFmtId="0" fontId="1" fillId="0" borderId="10" xfId="0" applyFont="1" applyBorder="1" applyProtection="1"/>
    <xf numFmtId="0" fontId="0" fillId="0" borderId="0" xfId="0" applyFill="1" applyBorder="1" applyProtection="1"/>
    <xf numFmtId="0" fontId="0" fillId="0" borderId="0" xfId="0" applyAlignment="1" applyProtection="1">
      <alignment horizontal="center"/>
      <protection locked="0"/>
    </xf>
    <xf numFmtId="37" fontId="0" fillId="0" borderId="7" xfId="0" applyNumberFormat="1" applyFill="1" applyBorder="1" applyProtection="1"/>
    <xf numFmtId="37" fontId="0" fillId="3" borderId="11" xfId="0" applyNumberFormat="1" applyFill="1" applyBorder="1" applyProtection="1"/>
    <xf numFmtId="0" fontId="0" fillId="2" borderId="10" xfId="0" applyFill="1" applyBorder="1" applyProtection="1">
      <protection locked="0"/>
    </xf>
    <xf numFmtId="37" fontId="1" fillId="0" borderId="3" xfId="0" applyNumberFormat="1" applyFont="1" applyBorder="1" applyProtection="1"/>
    <xf numFmtId="37" fontId="1" fillId="0" borderId="14" xfId="0" applyNumberFormat="1" applyFont="1" applyBorder="1" applyProtection="1"/>
    <xf numFmtId="37" fontId="0" fillId="0" borderId="14" xfId="0" applyNumberFormat="1" applyBorder="1" applyProtection="1"/>
    <xf numFmtId="37" fontId="0" fillId="0" borderId="3" xfId="0" applyNumberFormat="1" applyFill="1" applyBorder="1" applyProtection="1"/>
    <xf numFmtId="37" fontId="0" fillId="2" borderId="10" xfId="0" applyNumberFormat="1" applyFill="1" applyBorder="1" applyProtection="1"/>
    <xf numFmtId="0" fontId="0" fillId="2" borderId="10" xfId="0" applyFill="1" applyBorder="1" applyProtection="1"/>
    <xf numFmtId="166" fontId="0" fillId="0" borderId="10" xfId="1" applyNumberFormat="1" applyFont="1" applyBorder="1" applyProtection="1"/>
    <xf numFmtId="0" fontId="0" fillId="0" borderId="0" xfId="0" applyBorder="1" applyAlignment="1" applyProtection="1">
      <alignment horizontal="center"/>
      <protection locked="0"/>
    </xf>
    <xf numFmtId="0" fontId="1" fillId="0" borderId="0" xfId="0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168" fontId="0" fillId="0" borderId="0" xfId="5" applyNumberFormat="1" applyFont="1"/>
    <xf numFmtId="37" fontId="0" fillId="0" borderId="11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65" fontId="0" fillId="0" borderId="11" xfId="1" applyNumberFormat="1" applyFont="1" applyFill="1" applyBorder="1" applyProtection="1">
      <protection locked="0"/>
    </xf>
    <xf numFmtId="165" fontId="0" fillId="0" borderId="10" xfId="1" applyNumberFormat="1" applyFont="1" applyBorder="1" applyProtection="1">
      <protection locked="0"/>
    </xf>
    <xf numFmtId="165" fontId="0" fillId="0" borderId="9" xfId="1" applyNumberFormat="1" applyFont="1" applyBorder="1"/>
    <xf numFmtId="168" fontId="0" fillId="0" borderId="10" xfId="5" applyNumberFormat="1" applyFont="1" applyBorder="1"/>
    <xf numFmtId="168" fontId="0" fillId="0" borderId="11" xfId="5" applyNumberFormat="1" applyFont="1" applyBorder="1"/>
    <xf numFmtId="165" fontId="0" fillId="0" borderId="7" xfId="1" applyNumberFormat="1" applyFont="1" applyFill="1" applyBorder="1" applyProtection="1">
      <protection locked="0"/>
    </xf>
    <xf numFmtId="165" fontId="0" fillId="0" borderId="7" xfId="1" applyNumberFormat="1" applyFont="1" applyBorder="1" applyProtection="1">
      <protection locked="0"/>
    </xf>
    <xf numFmtId="165" fontId="0" fillId="0" borderId="8" xfId="1" applyNumberFormat="1" applyFont="1" applyFill="1" applyBorder="1" applyProtection="1">
      <protection locked="0"/>
    </xf>
    <xf numFmtId="37" fontId="0" fillId="0" borderId="9" xfId="0" applyNumberFormat="1" applyBorder="1" applyProtection="1"/>
    <xf numFmtId="0" fontId="0" fillId="0" borderId="11" xfId="0" applyBorder="1" applyAlignment="1" applyProtection="1">
      <alignment horizontal="left" indent="1"/>
    </xf>
    <xf numFmtId="0" fontId="0" fillId="0" borderId="5" xfId="0" applyBorder="1" applyAlignment="1" applyProtection="1">
      <alignment horizontal="center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vertical="center"/>
      <protection locked="0"/>
    </xf>
    <xf numFmtId="168" fontId="0" fillId="0" borderId="0" xfId="0" applyNumberFormat="1"/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6">
    <cellStyle name="Comma" xfId="1" builtinId="3"/>
    <cellStyle name="Comma 12 2 2" xfId="3"/>
    <cellStyle name="Comma 2" xfId="4"/>
    <cellStyle name="Currency" xfId="5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fx%20Engagement/WM/WorkPapers/%7bB5701031-F812-4183-8A7C-CC68B1266609%7d/%7b3FE075B7-497D-4A03-83F2-4F6B8277C5BF%7d/%7bA714DB2B-4371-45F7-95AF-FA906207E153%7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Sht - Schedule P-1"/>
      <sheetName val="Inc Stmt - Schedule P"/>
      <sheetName val="Stmt Cash Flow - Schedule P-2"/>
      <sheetName val="Network Access Re - Schedule S"/>
      <sheetName val="Cost Network Access Cert. S-a"/>
      <sheetName val="Debt Schedule S-1"/>
      <sheetName val="REV Deploy &amp; Dep - Schedule S-2"/>
      <sheetName val="Non-Op Schedule S-3"/>
      <sheetName val="Non-Reg S-4"/>
      <sheetName val="Avg. Network Access Cert. S-b"/>
      <sheetName val="Financial Ratios"/>
      <sheetName val="Balance Sheet"/>
      <sheetName val="Income Statement"/>
      <sheetName val="Statement of Cash Flows"/>
      <sheetName val="Revenue Footnote"/>
      <sheetName val="Nonregulated NI Footnote"/>
      <sheetName val="Trial Balance"/>
      <sheetName val="Executive Summary"/>
      <sheetName val="Forecast Revenue"/>
      <sheetName val="Sheet Ranges"/>
      <sheetName val="Data Request"/>
      <sheetName val="PartABalance Sheet(PY)"/>
      <sheetName val="PartABalance Sheet(CY) "/>
      <sheetName val="PartABalance Sheet (Summary)"/>
      <sheetName val="RateBase"/>
      <sheetName val="Statistics"/>
      <sheetName val="PartBIncomeStmt(PY)"/>
      <sheetName val="PartBIncomeStmt(CY) "/>
      <sheetName val="PartBIncomeStmtSummary"/>
      <sheetName val="AccessRevDetail"/>
      <sheetName val="Lists"/>
      <sheetName val="Plant"/>
      <sheetName val="Nonreg Plant"/>
      <sheetName val="Plant - Tax"/>
      <sheetName val="Other current assets"/>
      <sheetName val="Other noncurrent assets"/>
      <sheetName val="Other plant assets"/>
      <sheetName val="Other current liabilities"/>
      <sheetName val="Other noncurrent liabilities"/>
      <sheetName val="Debt Summary"/>
      <sheetName val="Loan 1"/>
      <sheetName val="Loan 2"/>
      <sheetName val="Loan 3"/>
      <sheetName val="Loan 4"/>
      <sheetName val="Loan 5"/>
      <sheetName val="Loan 6"/>
      <sheetName val="Loan 7"/>
      <sheetName val="Loan 8"/>
      <sheetName val="Loan 9"/>
      <sheetName val="Loan 10"/>
      <sheetName val="Equity"/>
      <sheetName val="Expense - Labor"/>
      <sheetName val="Expense - Benefits"/>
      <sheetName val="Expense - Rents"/>
      <sheetName val="Expense - Other"/>
      <sheetName val="Expense - Common"/>
      <sheetName val="ILEC Revenues - SA #1"/>
      <sheetName val="ILEC Revenues - SA #2"/>
      <sheetName val="ILEC Revenues - SA #3"/>
      <sheetName val="Nonregulated Revenue"/>
      <sheetName val="Income Taxes"/>
      <sheetName val="Other Taxes"/>
      <sheetName val="Nonoperating Income"/>
    </sheetNames>
    <sheetDataSet>
      <sheetData sheetId="0">
        <row r="8">
          <cell r="F8">
            <v>153935</v>
          </cell>
        </row>
      </sheetData>
      <sheetData sheetId="1">
        <row r="9">
          <cell r="F9">
            <v>407265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PEND OREILLE TELEPHONE COMPANY</v>
          </cell>
        </row>
        <row r="6">
          <cell r="K6">
            <v>2012</v>
          </cell>
          <cell r="L6">
            <v>2013</v>
          </cell>
          <cell r="M6">
            <v>2014</v>
          </cell>
          <cell r="N6">
            <v>2015</v>
          </cell>
          <cell r="O6">
            <v>2016</v>
          </cell>
          <cell r="P6">
            <v>2017</v>
          </cell>
          <cell r="Q6">
            <v>2018</v>
          </cell>
          <cell r="R6">
            <v>2019</v>
          </cell>
          <cell r="S6">
            <v>2020</v>
          </cell>
          <cell r="T6">
            <v>2021</v>
          </cell>
          <cell r="U6">
            <v>2022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4">
          <cell r="G34">
            <v>420406.29000000056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E17"/>
  <sheetViews>
    <sheetView zoomScaleNormal="100" workbookViewId="0">
      <selection activeCell="A21" sqref="A21"/>
    </sheetView>
  </sheetViews>
  <sheetFormatPr defaultRowHeight="15" x14ac:dyDescent="0.25"/>
  <cols>
    <col min="1" max="1" width="118.7109375" customWidth="1"/>
  </cols>
  <sheetData>
    <row r="13" spans="1:5" ht="23.25" x14ac:dyDescent="0.35">
      <c r="A13" s="105" t="s">
        <v>201</v>
      </c>
      <c r="B13" s="47"/>
      <c r="C13" s="47"/>
      <c r="D13" s="47"/>
      <c r="E13" s="47"/>
    </row>
    <row r="14" spans="1:5" x14ac:dyDescent="0.25">
      <c r="A14" s="47"/>
      <c r="B14" s="47"/>
      <c r="C14" s="47"/>
      <c r="D14" s="47"/>
      <c r="E14" s="47"/>
    </row>
    <row r="15" spans="1:5" ht="23.25" x14ac:dyDescent="0.35">
      <c r="A15" s="105" t="s">
        <v>202</v>
      </c>
      <c r="B15" s="47"/>
      <c r="C15" s="47"/>
      <c r="D15" s="47"/>
      <c r="E15" s="47"/>
    </row>
    <row r="16" spans="1:5" x14ac:dyDescent="0.25">
      <c r="A16" s="47"/>
      <c r="B16" s="47"/>
      <c r="C16" s="47"/>
      <c r="D16" s="47"/>
      <c r="E16" s="47"/>
    </row>
    <row r="17" spans="1:5" ht="23.25" x14ac:dyDescent="0.35">
      <c r="A17" s="105" t="s">
        <v>203</v>
      </c>
      <c r="B17" s="47"/>
      <c r="C17" s="47"/>
      <c r="D17" s="47"/>
      <c r="E17" s="47"/>
    </row>
  </sheetData>
  <pageMargins left="0.7" right="0.7" top="0.75" bottom="0.75" header="0.3" footer="0.3"/>
  <pageSetup orientation="portrait" r:id="rId1"/>
  <headerFooter>
    <oddFooter>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6"/>
  <sheetViews>
    <sheetView zoomScaleNormal="100" workbookViewId="0">
      <selection activeCell="A21" sqref="A21"/>
    </sheetView>
  </sheetViews>
  <sheetFormatPr defaultRowHeight="15" x14ac:dyDescent="0.25"/>
  <cols>
    <col min="1" max="1" width="6.5703125" customWidth="1"/>
    <col min="2" max="2" width="36.5703125" bestFit="1" customWidth="1"/>
    <col min="4" max="5" width="13.85546875" customWidth="1"/>
  </cols>
  <sheetData>
    <row r="2" spans="1:5" x14ac:dyDescent="0.25">
      <c r="B2" t="s">
        <v>160</v>
      </c>
    </row>
    <row r="3" spans="1:5" x14ac:dyDescent="0.25">
      <c r="B3" s="57" t="str">
        <f>PriorYearBalanceSheet!A3</f>
        <v>ST. JOHN TELEPHONE, INC.</v>
      </c>
      <c r="C3" s="65"/>
      <c r="D3" s="65"/>
      <c r="E3" s="65"/>
    </row>
    <row r="4" spans="1:5" x14ac:dyDescent="0.25">
      <c r="B4" s="65"/>
      <c r="C4" s="65"/>
      <c r="D4" s="65"/>
      <c r="E4" s="65"/>
    </row>
    <row r="5" spans="1:5" x14ac:dyDescent="0.25">
      <c r="B5" s="65"/>
      <c r="C5" s="65"/>
      <c r="D5" s="65"/>
      <c r="E5" s="65"/>
    </row>
    <row r="6" spans="1:5" x14ac:dyDescent="0.25">
      <c r="A6" s="6"/>
      <c r="B6" s="6"/>
      <c r="C6" s="6"/>
      <c r="D6" s="9" t="s">
        <v>72</v>
      </c>
      <c r="E6" s="23" t="s">
        <v>111</v>
      </c>
    </row>
    <row r="7" spans="1:5" x14ac:dyDescent="0.25">
      <c r="A7" s="17" t="s">
        <v>0</v>
      </c>
      <c r="B7" s="10" t="s">
        <v>147</v>
      </c>
      <c r="C7" s="10" t="s">
        <v>135</v>
      </c>
      <c r="D7" s="10">
        <v>2017</v>
      </c>
      <c r="E7" s="4">
        <v>2018</v>
      </c>
    </row>
    <row r="8" spans="1:5" x14ac:dyDescent="0.25">
      <c r="A8" s="19"/>
      <c r="B8" s="19"/>
      <c r="C8" s="11" t="s">
        <v>136</v>
      </c>
      <c r="D8" s="25"/>
      <c r="E8" s="29"/>
    </row>
    <row r="9" spans="1:5" x14ac:dyDescent="0.25">
      <c r="A9" s="9">
        <v>1</v>
      </c>
      <c r="B9" s="6" t="s">
        <v>137</v>
      </c>
      <c r="C9" s="27" t="s">
        <v>138</v>
      </c>
      <c r="D9" s="55">
        <v>74084</v>
      </c>
      <c r="E9" s="55">
        <v>72443</v>
      </c>
    </row>
    <row r="10" spans="1:5" x14ac:dyDescent="0.25">
      <c r="A10" s="10">
        <v>2</v>
      </c>
      <c r="B10" s="44" t="s">
        <v>139</v>
      </c>
      <c r="C10" s="28" t="s">
        <v>140</v>
      </c>
      <c r="D10" s="44"/>
      <c r="E10" s="44"/>
    </row>
    <row r="11" spans="1:5" x14ac:dyDescent="0.25">
      <c r="A11" s="10" t="s">
        <v>175</v>
      </c>
      <c r="B11" s="17" t="s">
        <v>141</v>
      </c>
      <c r="C11" s="10"/>
      <c r="D11" s="52">
        <v>41355</v>
      </c>
      <c r="E11" s="52">
        <v>33435</v>
      </c>
    </row>
    <row r="12" spans="1:5" x14ac:dyDescent="0.25">
      <c r="A12" s="10" t="s">
        <v>176</v>
      </c>
      <c r="B12" s="17" t="s">
        <v>200</v>
      </c>
      <c r="C12" s="10"/>
      <c r="D12" s="52">
        <v>309742</v>
      </c>
      <c r="E12" s="52">
        <v>108583</v>
      </c>
    </row>
    <row r="13" spans="1:5" x14ac:dyDescent="0.25">
      <c r="A13" s="10">
        <v>3</v>
      </c>
      <c r="B13" s="44" t="s">
        <v>143</v>
      </c>
      <c r="C13" s="10">
        <v>5083</v>
      </c>
      <c r="D13" s="44"/>
      <c r="E13" s="44"/>
    </row>
    <row r="14" spans="1:5" x14ac:dyDescent="0.25">
      <c r="A14" s="10" t="s">
        <v>177</v>
      </c>
      <c r="B14" s="17" t="s">
        <v>141</v>
      </c>
      <c r="C14" s="10"/>
      <c r="D14" s="52">
        <v>3695</v>
      </c>
      <c r="E14" s="52">
        <v>2993</v>
      </c>
    </row>
    <row r="15" spans="1:5" x14ac:dyDescent="0.25">
      <c r="A15" s="10" t="s">
        <v>178</v>
      </c>
      <c r="B15" s="17" t="s">
        <v>142</v>
      </c>
      <c r="C15" s="10"/>
      <c r="D15" s="52">
        <v>166305</v>
      </c>
      <c r="E15" s="52">
        <v>216976</v>
      </c>
    </row>
    <row r="16" spans="1:5" x14ac:dyDescent="0.25">
      <c r="A16" s="10">
        <v>4</v>
      </c>
      <c r="B16" s="17" t="s">
        <v>263</v>
      </c>
      <c r="C16" s="10" t="s">
        <v>144</v>
      </c>
      <c r="D16" s="52">
        <v>697723</v>
      </c>
      <c r="E16" s="52">
        <v>682173</v>
      </c>
    </row>
    <row r="17" spans="1:5" x14ac:dyDescent="0.25">
      <c r="A17" s="10">
        <v>5</v>
      </c>
      <c r="B17" s="17" t="s">
        <v>262</v>
      </c>
      <c r="C17" s="10" t="s">
        <v>144</v>
      </c>
      <c r="D17" s="52">
        <v>525795</v>
      </c>
      <c r="E17" s="52">
        <v>566334</v>
      </c>
    </row>
    <row r="18" spans="1:5" x14ac:dyDescent="0.25">
      <c r="A18" s="10">
        <v>6</v>
      </c>
      <c r="B18" s="17" t="s">
        <v>190</v>
      </c>
      <c r="C18" s="10" t="s">
        <v>144</v>
      </c>
      <c r="D18" s="52">
        <v>67765</v>
      </c>
      <c r="E18" s="52">
        <v>77472</v>
      </c>
    </row>
    <row r="19" spans="1:5" x14ac:dyDescent="0.25">
      <c r="A19" s="10">
        <v>7</v>
      </c>
      <c r="B19" s="17" t="s">
        <v>163</v>
      </c>
      <c r="C19" s="11"/>
      <c r="D19" s="53"/>
      <c r="E19" s="53"/>
    </row>
    <row r="20" spans="1:5" x14ac:dyDescent="0.25">
      <c r="A20" s="10">
        <v>8</v>
      </c>
      <c r="B20" s="17" t="s">
        <v>145</v>
      </c>
      <c r="C20" s="6"/>
      <c r="D20" s="35">
        <f>D9+D11+D12+D14+D15+D16++D17+D18+D19</f>
        <v>1886464</v>
      </c>
      <c r="E20" s="35">
        <f>E9+E11+E12+E14+E15+E16++E17+E18+E19</f>
        <v>1760409</v>
      </c>
    </row>
    <row r="21" spans="1:5" x14ac:dyDescent="0.25">
      <c r="A21" s="10">
        <v>9</v>
      </c>
      <c r="B21" s="18" t="s">
        <v>150</v>
      </c>
      <c r="C21" s="17"/>
      <c r="D21" s="37">
        <f>IncomeStmtSummary!C10</f>
        <v>1886464</v>
      </c>
      <c r="E21" s="37">
        <f>IncomeStmtSummary!D10</f>
        <v>1760409</v>
      </c>
    </row>
    <row r="22" spans="1:5" ht="15.75" thickBot="1" x14ac:dyDescent="0.3">
      <c r="A22" s="11">
        <v>10</v>
      </c>
      <c r="B22" s="51" t="s">
        <v>125</v>
      </c>
      <c r="C22" s="19"/>
      <c r="D22" s="50">
        <f>D20-D21</f>
        <v>0</v>
      </c>
      <c r="E22" s="34">
        <f>E20-E21</f>
        <v>0</v>
      </c>
    </row>
    <row r="23" spans="1:5" ht="15.75" thickTop="1" x14ac:dyDescent="0.25">
      <c r="B23" s="71" t="s">
        <v>179</v>
      </c>
      <c r="C23" s="65"/>
      <c r="D23" s="65"/>
      <c r="E23" s="65"/>
    </row>
    <row r="24" spans="1:5" x14ac:dyDescent="0.25">
      <c r="B24" t="s">
        <v>164</v>
      </c>
      <c r="C24" s="65"/>
      <c r="D24" s="65"/>
      <c r="E24" s="65"/>
    </row>
    <row r="25" spans="1:5" x14ac:dyDescent="0.25">
      <c r="B25" t="s">
        <v>165</v>
      </c>
      <c r="C25" s="65"/>
      <c r="D25" s="65"/>
      <c r="E25" s="65"/>
    </row>
    <row r="26" spans="1:5" x14ac:dyDescent="0.25">
      <c r="A26" s="65"/>
      <c r="B26" s="65"/>
      <c r="C26" s="65"/>
      <c r="D26" s="65"/>
      <c r="E26" s="65"/>
    </row>
    <row r="27" spans="1:5" x14ac:dyDescent="0.25">
      <c r="A27" s="65"/>
      <c r="B27" s="65"/>
      <c r="C27" s="65"/>
      <c r="D27" s="65"/>
      <c r="E27" s="65"/>
    </row>
    <row r="28" spans="1:5" x14ac:dyDescent="0.25">
      <c r="A28" s="65"/>
      <c r="B28" s="65"/>
      <c r="C28" s="65"/>
      <c r="D28" s="65"/>
      <c r="E28" s="65"/>
    </row>
    <row r="29" spans="1:5" x14ac:dyDescent="0.25">
      <c r="A29" s="65"/>
      <c r="B29" s="65"/>
      <c r="C29" s="65"/>
      <c r="D29" s="65"/>
      <c r="E29" s="65"/>
    </row>
    <row r="30" spans="1:5" x14ac:dyDescent="0.25">
      <c r="A30" s="65"/>
      <c r="B30" s="65"/>
      <c r="C30" s="65"/>
      <c r="D30" s="65"/>
      <c r="E30" s="65"/>
    </row>
    <row r="31" spans="1:5" x14ac:dyDescent="0.25">
      <c r="A31" s="65"/>
      <c r="B31" s="65"/>
      <c r="C31" s="65"/>
      <c r="D31" s="65"/>
      <c r="E31" s="65"/>
    </row>
    <row r="32" spans="1:5" x14ac:dyDescent="0.25">
      <c r="A32" s="65"/>
      <c r="B32" s="65"/>
      <c r="C32" s="65"/>
      <c r="D32" s="65"/>
      <c r="E32" s="65"/>
    </row>
    <row r="33" spans="1:5" x14ac:dyDescent="0.25">
      <c r="A33" s="65"/>
      <c r="B33" s="65"/>
      <c r="C33" s="65"/>
      <c r="D33" s="65"/>
      <c r="E33" s="65"/>
    </row>
    <row r="34" spans="1:5" x14ac:dyDescent="0.25">
      <c r="A34" s="65"/>
      <c r="B34" s="65"/>
      <c r="C34" s="65"/>
      <c r="D34" s="65"/>
      <c r="E34" s="65"/>
    </row>
    <row r="35" spans="1:5" x14ac:dyDescent="0.25">
      <c r="A35" s="65"/>
      <c r="B35" s="65"/>
      <c r="C35" s="65"/>
      <c r="D35" s="65"/>
      <c r="E35" s="65"/>
    </row>
    <row r="36" spans="1:5" x14ac:dyDescent="0.25">
      <c r="A36" s="65"/>
      <c r="B36" s="65"/>
      <c r="C36" s="65"/>
      <c r="D36" s="65"/>
      <c r="E36" s="65"/>
    </row>
  </sheetData>
  <sheetProtection algorithmName="SHA-512" hashValue="PpyTXIC+g+ik4wvrIYNm84EAj1OtxEFBHPTWaO+L6hcw6UiS8LNgi/GcADSLO6/1m3lzUpS8ObDgx9+1LZjmVQ==" saltValue="vkF7xbXJFmTwNLY0847znA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Revenue Detail</oddHeader>
    <oddFooter>&amp;CPage &amp;P of &amp;N&amp;R&amp;D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0"/>
  <sheetViews>
    <sheetView zoomScaleNormal="100" workbookViewId="0">
      <selection activeCell="A13" sqref="A13"/>
    </sheetView>
  </sheetViews>
  <sheetFormatPr defaultRowHeight="15" x14ac:dyDescent="0.25"/>
  <cols>
    <col min="1" max="1" width="73.5703125" customWidth="1"/>
    <col min="2" max="2" width="8.85546875" customWidth="1"/>
    <col min="3" max="3" width="14.7109375" customWidth="1"/>
    <col min="4" max="5" width="12.7109375" customWidth="1"/>
    <col min="6" max="6" width="9.7109375" bestFit="1" customWidth="1"/>
  </cols>
  <sheetData>
    <row r="2" spans="1:6" x14ac:dyDescent="0.25">
      <c r="A2" s="72" t="s">
        <v>160</v>
      </c>
      <c r="B2" s="72"/>
    </row>
    <row r="3" spans="1:6" x14ac:dyDescent="0.25">
      <c r="A3" s="57" t="str">
        <f>PriorYearBalanceSheet!A3</f>
        <v>ST. JOHN TELEPHONE, INC.</v>
      </c>
      <c r="B3" s="66"/>
    </row>
    <row r="6" spans="1:6" x14ac:dyDescent="0.25">
      <c r="A6" s="9" t="s">
        <v>271</v>
      </c>
      <c r="B6" s="9" t="s">
        <v>212</v>
      </c>
      <c r="C6" s="6"/>
      <c r="D6" s="125" t="s">
        <v>186</v>
      </c>
      <c r="E6" s="126"/>
    </row>
    <row r="7" spans="1:6" x14ac:dyDescent="0.25">
      <c r="A7" s="11" t="s">
        <v>207</v>
      </c>
      <c r="B7" s="11"/>
      <c r="C7" s="11" t="s">
        <v>206</v>
      </c>
      <c r="D7" s="110" t="s">
        <v>192</v>
      </c>
      <c r="E7" s="5" t="s">
        <v>193</v>
      </c>
    </row>
    <row r="8" spans="1:6" x14ac:dyDescent="0.25">
      <c r="A8" s="6"/>
      <c r="B8" s="6"/>
      <c r="C8" s="6"/>
      <c r="D8" s="9"/>
      <c r="E8" s="9"/>
    </row>
    <row r="9" spans="1:6" x14ac:dyDescent="0.25">
      <c r="A9" s="17" t="s">
        <v>187</v>
      </c>
      <c r="B9" s="17"/>
      <c r="C9" s="17"/>
      <c r="D9" s="114"/>
      <c r="E9" s="114"/>
    </row>
    <row r="10" spans="1:6" x14ac:dyDescent="0.25">
      <c r="A10" s="17" t="s">
        <v>286</v>
      </c>
      <c r="B10" s="17">
        <v>2018</v>
      </c>
      <c r="C10" s="17" t="s">
        <v>280</v>
      </c>
      <c r="D10" s="114">
        <f>73900-72737</f>
        <v>1163</v>
      </c>
      <c r="E10" s="114"/>
    </row>
    <row r="11" spans="1:6" x14ac:dyDescent="0.25">
      <c r="A11" s="17" t="s">
        <v>281</v>
      </c>
      <c r="B11" s="17">
        <v>2018</v>
      </c>
      <c r="C11" s="17" t="s">
        <v>280</v>
      </c>
      <c r="D11" s="114"/>
      <c r="E11" s="114">
        <f>D10*0.21</f>
        <v>244.23</v>
      </c>
      <c r="F11" s="124">
        <f>-D10+E11</f>
        <v>-918.77</v>
      </c>
    </row>
    <row r="12" spans="1:6" x14ac:dyDescent="0.25">
      <c r="A12" s="17" t="s">
        <v>285</v>
      </c>
      <c r="B12" s="17"/>
      <c r="C12" s="17"/>
      <c r="D12" s="114"/>
      <c r="E12" s="114"/>
      <c r="F12" t="s">
        <v>282</v>
      </c>
    </row>
    <row r="13" spans="1:6" x14ac:dyDescent="0.25">
      <c r="A13" s="19" t="s">
        <v>287</v>
      </c>
      <c r="B13" s="19"/>
      <c r="C13" s="19"/>
      <c r="D13" s="115"/>
      <c r="E13" s="115"/>
    </row>
    <row r="14" spans="1:6" x14ac:dyDescent="0.25">
      <c r="A14" s="17" t="s">
        <v>188</v>
      </c>
      <c r="B14" s="17"/>
      <c r="C14" s="17"/>
      <c r="D14" s="114"/>
      <c r="E14" s="114"/>
    </row>
    <row r="15" spans="1:6" x14ac:dyDescent="0.25">
      <c r="A15" s="17" t="s">
        <v>283</v>
      </c>
      <c r="B15" s="17">
        <v>2017</v>
      </c>
      <c r="C15" s="17" t="s">
        <v>280</v>
      </c>
      <c r="D15" s="114">
        <v>63236</v>
      </c>
      <c r="E15" s="114"/>
    </row>
    <row r="16" spans="1:6" x14ac:dyDescent="0.25">
      <c r="A16" s="17" t="s">
        <v>281</v>
      </c>
      <c r="B16" s="17">
        <v>2017</v>
      </c>
      <c r="C16" s="17" t="s">
        <v>280</v>
      </c>
      <c r="D16" s="114"/>
      <c r="E16" s="114">
        <f>D15*0.21</f>
        <v>13279.56</v>
      </c>
      <c r="F16" s="124">
        <f>-D15+E16</f>
        <v>-49956.44</v>
      </c>
    </row>
    <row r="17" spans="1:6" x14ac:dyDescent="0.25">
      <c r="A17" s="17"/>
      <c r="B17" s="17"/>
      <c r="C17" s="17"/>
      <c r="D17" s="114"/>
      <c r="E17" s="114"/>
      <c r="F17" t="s">
        <v>282</v>
      </c>
    </row>
    <row r="18" spans="1:6" x14ac:dyDescent="0.25">
      <c r="A18" s="19"/>
      <c r="B18" s="19"/>
      <c r="C18" s="19"/>
      <c r="D18" s="115"/>
      <c r="E18" s="115"/>
    </row>
    <row r="19" spans="1:6" x14ac:dyDescent="0.25">
      <c r="A19" s="17" t="s">
        <v>189</v>
      </c>
      <c r="B19" s="17"/>
      <c r="C19" s="17"/>
      <c r="D19" s="114"/>
      <c r="E19" s="114"/>
    </row>
    <row r="20" spans="1:6" x14ac:dyDescent="0.25">
      <c r="A20" s="17"/>
      <c r="B20" s="17"/>
      <c r="C20" s="17"/>
      <c r="D20" s="114"/>
      <c r="E20" s="114"/>
    </row>
    <row r="21" spans="1:6" x14ac:dyDescent="0.25">
      <c r="A21" s="17"/>
      <c r="B21" s="17"/>
      <c r="C21" s="17"/>
      <c r="D21" s="114"/>
      <c r="E21" s="114"/>
    </row>
    <row r="22" spans="1:6" x14ac:dyDescent="0.25">
      <c r="A22" s="17"/>
      <c r="B22" s="17"/>
      <c r="C22" s="17"/>
      <c r="D22" s="114"/>
      <c r="E22" s="114"/>
    </row>
    <row r="23" spans="1:6" x14ac:dyDescent="0.25">
      <c r="A23" s="19"/>
      <c r="B23" s="19"/>
      <c r="C23" s="19"/>
      <c r="D23" s="115"/>
      <c r="E23" s="115"/>
    </row>
    <row r="24" spans="1:6" x14ac:dyDescent="0.25">
      <c r="A24" s="17" t="s">
        <v>194</v>
      </c>
      <c r="B24" s="17"/>
      <c r="C24" s="17"/>
      <c r="D24" s="114"/>
      <c r="E24" s="114"/>
    </row>
    <row r="25" spans="1:6" x14ac:dyDescent="0.25">
      <c r="A25" s="17"/>
      <c r="B25" s="17"/>
      <c r="C25" s="17"/>
      <c r="D25" s="114"/>
      <c r="E25" s="114"/>
    </row>
    <row r="26" spans="1:6" x14ac:dyDescent="0.25">
      <c r="A26" s="17"/>
      <c r="B26" s="17"/>
      <c r="C26" s="17"/>
      <c r="D26" s="114"/>
      <c r="E26" s="114"/>
    </row>
    <row r="27" spans="1:6" x14ac:dyDescent="0.25">
      <c r="A27" s="17"/>
      <c r="B27" s="17"/>
      <c r="C27" s="17"/>
      <c r="D27" s="114"/>
      <c r="E27" s="114"/>
    </row>
    <row r="28" spans="1:6" x14ac:dyDescent="0.25">
      <c r="A28" s="19"/>
      <c r="B28" s="19"/>
      <c r="C28" s="19"/>
      <c r="D28" s="115"/>
      <c r="E28" s="115"/>
    </row>
    <row r="29" spans="1:6" x14ac:dyDescent="0.25">
      <c r="A29" s="17" t="s">
        <v>213</v>
      </c>
      <c r="B29" s="17"/>
      <c r="C29" s="17"/>
      <c r="D29" s="114"/>
      <c r="E29" s="114"/>
    </row>
    <row r="30" spans="1:6" x14ac:dyDescent="0.25">
      <c r="A30" s="17"/>
      <c r="B30" s="17"/>
      <c r="C30" s="17"/>
      <c r="D30" s="114"/>
      <c r="E30" s="114"/>
    </row>
    <row r="31" spans="1:6" x14ac:dyDescent="0.25">
      <c r="A31" s="17"/>
      <c r="B31" s="17"/>
      <c r="C31" s="17"/>
      <c r="D31" s="114"/>
      <c r="E31" s="114"/>
    </row>
    <row r="32" spans="1:6" x14ac:dyDescent="0.25">
      <c r="A32" s="17"/>
      <c r="B32" s="17"/>
      <c r="C32" s="17"/>
      <c r="D32" s="114"/>
      <c r="E32" s="114"/>
    </row>
    <row r="33" spans="1:6" x14ac:dyDescent="0.25">
      <c r="A33" s="19"/>
      <c r="B33" s="19"/>
      <c r="C33" s="19"/>
      <c r="D33" s="115"/>
      <c r="E33" s="115"/>
      <c r="F33" s="124"/>
    </row>
    <row r="34" spans="1:6" x14ac:dyDescent="0.25">
      <c r="D34" s="108">
        <f>SUM(D10:D33)</f>
        <v>64399</v>
      </c>
      <c r="E34" s="108">
        <f>SUM(E10:E33)</f>
        <v>13523.789999999999</v>
      </c>
      <c r="F34" s="124">
        <f>SUM(F11:F33)</f>
        <v>-50875.21</v>
      </c>
    </row>
    <row r="35" spans="1:6" x14ac:dyDescent="0.25">
      <c r="D35" s="108"/>
      <c r="E35" s="108"/>
      <c r="F35" t="s">
        <v>284</v>
      </c>
    </row>
    <row r="36" spans="1:6" x14ac:dyDescent="0.25">
      <c r="D36" s="108"/>
      <c r="E36" s="108"/>
    </row>
    <row r="37" spans="1:6" x14ac:dyDescent="0.25">
      <c r="D37" s="108"/>
      <c r="E37" s="108"/>
    </row>
    <row r="38" spans="1:6" x14ac:dyDescent="0.25">
      <c r="D38" s="108"/>
      <c r="E38" s="108"/>
    </row>
    <row r="39" spans="1:6" x14ac:dyDescent="0.25">
      <c r="D39" s="108"/>
      <c r="E39" s="108"/>
    </row>
    <row r="40" spans="1:6" x14ac:dyDescent="0.25">
      <c r="D40" s="108"/>
      <c r="E40" s="108"/>
    </row>
    <row r="41" spans="1:6" x14ac:dyDescent="0.25">
      <c r="D41" s="108"/>
      <c r="E41" s="108"/>
    </row>
    <row r="42" spans="1:6" x14ac:dyDescent="0.25">
      <c r="D42" s="108"/>
      <c r="E42" s="108"/>
    </row>
    <row r="43" spans="1:6" x14ac:dyDescent="0.25">
      <c r="D43" s="108"/>
      <c r="E43" s="108"/>
    </row>
    <row r="44" spans="1:6" x14ac:dyDescent="0.25">
      <c r="D44" s="108"/>
      <c r="E44" s="108"/>
    </row>
    <row r="45" spans="1:6" x14ac:dyDescent="0.25">
      <c r="D45" s="108"/>
      <c r="E45" s="108"/>
    </row>
    <row r="46" spans="1:6" x14ac:dyDescent="0.25">
      <c r="D46" s="108"/>
      <c r="E46" s="108"/>
    </row>
    <row r="47" spans="1:6" x14ac:dyDescent="0.25">
      <c r="D47" s="108"/>
      <c r="E47" s="108"/>
    </row>
    <row r="48" spans="1:6" x14ac:dyDescent="0.25">
      <c r="D48" s="108"/>
      <c r="E48" s="108"/>
    </row>
    <row r="49" spans="4:5" x14ac:dyDescent="0.25">
      <c r="D49" s="108"/>
      <c r="E49" s="108"/>
    </row>
    <row r="50" spans="4:5" x14ac:dyDescent="0.25">
      <c r="D50" s="108"/>
      <c r="E50" s="108"/>
    </row>
  </sheetData>
  <sheetProtection selectLockedCells="1"/>
  <mergeCells count="1">
    <mergeCell ref="D6:E6"/>
  </mergeCells>
  <pageMargins left="1.2" right="0.7" top="1.25" bottom="0.75" header="0.8" footer="0.3"/>
  <pageSetup scale="60" orientation="landscape" r:id="rId1"/>
  <headerFooter>
    <oddHeader>&amp;L&amp;"-,Bold"State USF Petition Filing Requirement -WAC 480-123-110 (1)(e)
Out-of-Period and Pro Forma Adjustments</oddHeader>
    <oddFooter>&amp;CPage &amp;P of &amp;N&amp;R&amp;D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8"/>
  <sheetViews>
    <sheetView tabSelected="1" zoomScaleNormal="100" workbookViewId="0">
      <selection activeCell="A21" sqref="A21"/>
    </sheetView>
  </sheetViews>
  <sheetFormatPr defaultColWidth="9.140625" defaultRowHeight="15" x14ac:dyDescent="0.25"/>
  <cols>
    <col min="1" max="1" width="5.85546875" style="72" customWidth="1"/>
    <col min="2" max="2" width="40.5703125" style="72" customWidth="1"/>
    <col min="3" max="4" width="13.85546875" style="72" customWidth="1"/>
    <col min="5" max="16384" width="9.140625" style="72"/>
  </cols>
  <sheetData>
    <row r="3" spans="1:4" x14ac:dyDescent="0.25">
      <c r="B3" s="72" t="s">
        <v>160</v>
      </c>
    </row>
    <row r="4" spans="1:4" x14ac:dyDescent="0.25">
      <c r="B4" s="57" t="str">
        <f>PriorYearBalanceSheet!A3</f>
        <v>ST. JOHN TELEPHONE, INC.</v>
      </c>
      <c r="C4" s="65"/>
    </row>
    <row r="5" spans="1:4" x14ac:dyDescent="0.25">
      <c r="B5" s="65"/>
      <c r="C5" s="65"/>
    </row>
    <row r="7" spans="1:4" x14ac:dyDescent="0.25">
      <c r="A7" s="73"/>
      <c r="B7" s="73"/>
      <c r="C7" s="121" t="s">
        <v>252</v>
      </c>
      <c r="D7" s="121" t="s">
        <v>253</v>
      </c>
    </row>
    <row r="8" spans="1:4" x14ac:dyDescent="0.25">
      <c r="A8" s="78" t="s">
        <v>0</v>
      </c>
      <c r="B8" s="74" t="s">
        <v>147</v>
      </c>
      <c r="C8" s="75">
        <v>2018</v>
      </c>
      <c r="D8" s="75">
        <v>2018</v>
      </c>
    </row>
    <row r="9" spans="1:4" x14ac:dyDescent="0.25">
      <c r="A9" s="76"/>
      <c r="B9" s="76"/>
      <c r="C9" s="77" t="s">
        <v>148</v>
      </c>
      <c r="D9" s="77" t="s">
        <v>156</v>
      </c>
    </row>
    <row r="10" spans="1:4" x14ac:dyDescent="0.25">
      <c r="A10" s="85">
        <v>1</v>
      </c>
      <c r="B10" s="73" t="s">
        <v>204</v>
      </c>
      <c r="C10" s="81">
        <f>'RateBase '!D15</f>
        <v>5415000</v>
      </c>
      <c r="D10" s="81">
        <f>C10</f>
        <v>5415000</v>
      </c>
    </row>
    <row r="11" spans="1:4" x14ac:dyDescent="0.25">
      <c r="A11" s="74">
        <v>2</v>
      </c>
      <c r="B11" s="78" t="s">
        <v>170</v>
      </c>
      <c r="C11" s="93">
        <f>'RateBase '!E15</f>
        <v>5057527</v>
      </c>
      <c r="D11" s="93">
        <f>C11</f>
        <v>5057527</v>
      </c>
    </row>
    <row r="12" spans="1:4" x14ac:dyDescent="0.25">
      <c r="A12" s="74">
        <v>3</v>
      </c>
      <c r="B12" s="89" t="s">
        <v>171</v>
      </c>
      <c r="C12" s="79">
        <f>(C10+C11)/2</f>
        <v>5236263.5</v>
      </c>
      <c r="D12" s="79">
        <f>(D10+D11)/2</f>
        <v>5236263.5</v>
      </c>
    </row>
    <row r="13" spans="1:4" x14ac:dyDescent="0.25">
      <c r="A13" s="74">
        <v>4</v>
      </c>
      <c r="B13" s="78" t="s">
        <v>172</v>
      </c>
      <c r="C13" s="58">
        <f>IncomeStmtSummary!D29</f>
        <v>494666</v>
      </c>
      <c r="D13" s="58">
        <f>C13</f>
        <v>494666</v>
      </c>
    </row>
    <row r="14" spans="1:4" x14ac:dyDescent="0.25">
      <c r="A14" s="74">
        <v>5</v>
      </c>
      <c r="B14" s="78" t="s">
        <v>254</v>
      </c>
      <c r="C14" s="109">
        <v>-50875</v>
      </c>
      <c r="D14" s="53"/>
    </row>
    <row r="15" spans="1:4" x14ac:dyDescent="0.25">
      <c r="A15" s="74">
        <v>6</v>
      </c>
      <c r="B15" s="90" t="s">
        <v>174</v>
      </c>
      <c r="C15" s="79">
        <f>C13+C14</f>
        <v>443791</v>
      </c>
      <c r="D15" s="79">
        <f>D13+D14</f>
        <v>494666</v>
      </c>
    </row>
    <row r="16" spans="1:4" x14ac:dyDescent="0.25">
      <c r="A16" s="74">
        <v>7</v>
      </c>
      <c r="B16" s="89" t="s">
        <v>173</v>
      </c>
      <c r="C16" s="80">
        <f>C15/C12</f>
        <v>8.4753374233363155E-2</v>
      </c>
      <c r="D16" s="80">
        <f>D15/D12</f>
        <v>9.4469271838592536E-2</v>
      </c>
    </row>
    <row r="17" spans="1:7" x14ac:dyDescent="0.25">
      <c r="A17" s="86"/>
      <c r="B17" s="120"/>
      <c r="C17" s="80"/>
      <c r="D17" s="80"/>
    </row>
    <row r="18" spans="1:7" x14ac:dyDescent="0.25">
      <c r="B18" s="91" t="s">
        <v>169</v>
      </c>
      <c r="C18" s="65"/>
      <c r="D18" s="65"/>
      <c r="E18" s="65"/>
      <c r="F18" s="65"/>
      <c r="G18" s="65"/>
    </row>
    <row r="19" spans="1:7" x14ac:dyDescent="0.25">
      <c r="A19" s="107" t="s">
        <v>148</v>
      </c>
      <c r="B19" s="104" t="s">
        <v>208</v>
      </c>
      <c r="C19" s="65"/>
      <c r="D19" s="65"/>
      <c r="E19" s="65"/>
      <c r="F19" s="65"/>
      <c r="G19" s="65"/>
    </row>
    <row r="20" spans="1:7" x14ac:dyDescent="0.25">
      <c r="A20" s="107" t="s">
        <v>156</v>
      </c>
      <c r="B20" s="106" t="s">
        <v>214</v>
      </c>
      <c r="C20" s="65"/>
      <c r="D20" s="65"/>
      <c r="E20" s="65"/>
      <c r="F20" s="65"/>
      <c r="G20" s="65"/>
    </row>
    <row r="21" spans="1:7" x14ac:dyDescent="0.25">
      <c r="A21" s="65"/>
      <c r="B21" s="106" t="s">
        <v>215</v>
      </c>
      <c r="C21" s="65"/>
      <c r="D21" s="65"/>
      <c r="E21" s="65"/>
      <c r="F21" s="65"/>
      <c r="G21" s="65"/>
    </row>
    <row r="22" spans="1:7" x14ac:dyDescent="0.25">
      <c r="A22" s="65"/>
      <c r="B22" s="65"/>
      <c r="C22" s="65"/>
      <c r="D22" s="65"/>
      <c r="E22" s="65"/>
      <c r="F22" s="65"/>
      <c r="G22" s="65"/>
    </row>
    <row r="23" spans="1:7" x14ac:dyDescent="0.25">
      <c r="A23" s="65"/>
      <c r="B23" s="65"/>
      <c r="C23" s="65"/>
      <c r="D23" s="65"/>
      <c r="E23" s="65"/>
      <c r="F23" s="65"/>
      <c r="G23" s="65"/>
    </row>
    <row r="24" spans="1:7" x14ac:dyDescent="0.25">
      <c r="A24" s="65"/>
      <c r="B24" s="65"/>
      <c r="C24" s="65"/>
      <c r="D24" s="65"/>
      <c r="E24" s="65"/>
      <c r="F24" s="65"/>
      <c r="G24" s="65"/>
    </row>
    <row r="25" spans="1:7" x14ac:dyDescent="0.25">
      <c r="A25" s="65"/>
      <c r="B25" s="65"/>
      <c r="C25" s="65"/>
      <c r="D25" s="65"/>
      <c r="E25" s="65"/>
      <c r="F25" s="65"/>
      <c r="G25" s="65"/>
    </row>
    <row r="26" spans="1:7" x14ac:dyDescent="0.25">
      <c r="A26" s="65"/>
      <c r="B26" s="65"/>
      <c r="C26" s="65"/>
      <c r="D26" s="65"/>
      <c r="E26" s="65"/>
      <c r="F26" s="65"/>
      <c r="G26" s="65"/>
    </row>
    <row r="27" spans="1:7" x14ac:dyDescent="0.25">
      <c r="A27" s="65"/>
      <c r="B27" s="65"/>
      <c r="C27" s="65"/>
      <c r="D27" s="65"/>
      <c r="E27" s="65"/>
      <c r="F27" s="65"/>
      <c r="G27" s="65"/>
    </row>
    <row r="28" spans="1:7" x14ac:dyDescent="0.25">
      <c r="A28" s="65"/>
      <c r="B28" s="65"/>
      <c r="C28" s="65"/>
      <c r="D28" s="65"/>
      <c r="E28" s="65"/>
      <c r="F28" s="65"/>
      <c r="G28" s="65"/>
    </row>
  </sheetData>
  <sheetProtection algorithmName="SHA-512" hashValue="8YhqWUc7dj492EYBZAAAkX4d1npeyy/xGKoaJux+7n1Y6Db1d4JnbFY7hZrr0iKnO1zhzN5fMJGC70vjDxsjxA==" saltValue="0f7jwYV6AO3HQSefPGi0oA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Rate of Return and Consoldiated Return on Equity</oddHeader>
    <oddFooter>&amp;CPage &amp;P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61"/>
  <sheetViews>
    <sheetView topLeftCell="A21" zoomScaleNormal="100" workbookViewId="0">
      <selection activeCell="B21" sqref="B21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160</v>
      </c>
    </row>
    <row r="3" spans="1:9" x14ac:dyDescent="0.25">
      <c r="A3" s="57" t="s">
        <v>272</v>
      </c>
      <c r="B3" s="65"/>
      <c r="C3" s="65"/>
      <c r="D3" s="65"/>
    </row>
    <row r="4" spans="1:9" x14ac:dyDescent="0.25">
      <c r="A4" s="66"/>
      <c r="B4" s="65"/>
      <c r="C4" s="65"/>
      <c r="D4" s="65"/>
    </row>
    <row r="5" spans="1:9" x14ac:dyDescent="0.25">
      <c r="A5" s="65"/>
      <c r="B5" s="65"/>
      <c r="C5" s="65"/>
      <c r="D5" s="65"/>
    </row>
    <row r="6" spans="1:9" x14ac:dyDescent="0.25">
      <c r="A6" s="6"/>
      <c r="B6" s="9" t="s">
        <v>71</v>
      </c>
      <c r="C6" s="9" t="s">
        <v>103</v>
      </c>
      <c r="D6" s="9" t="s">
        <v>105</v>
      </c>
      <c r="E6" s="6"/>
      <c r="F6" s="6"/>
      <c r="G6" s="9" t="s">
        <v>71</v>
      </c>
      <c r="H6" s="9" t="s">
        <v>103</v>
      </c>
      <c r="I6" s="23" t="s">
        <v>105</v>
      </c>
    </row>
    <row r="7" spans="1:9" x14ac:dyDescent="0.25">
      <c r="A7" s="7" t="s">
        <v>75</v>
      </c>
      <c r="B7" s="10" t="s">
        <v>73</v>
      </c>
      <c r="C7" s="10" t="s">
        <v>104</v>
      </c>
      <c r="D7" s="10" t="s">
        <v>73</v>
      </c>
      <c r="E7" s="10"/>
      <c r="F7" s="7" t="s">
        <v>74</v>
      </c>
      <c r="G7" s="10" t="s">
        <v>73</v>
      </c>
      <c r="H7" s="10" t="s">
        <v>104</v>
      </c>
      <c r="I7" s="4" t="s">
        <v>73</v>
      </c>
    </row>
    <row r="8" spans="1:9" x14ac:dyDescent="0.25">
      <c r="A8" s="8"/>
      <c r="B8" s="11" t="s">
        <v>239</v>
      </c>
      <c r="C8" s="11" t="s">
        <v>240</v>
      </c>
      <c r="D8" s="11" t="s">
        <v>241</v>
      </c>
      <c r="E8" s="11"/>
      <c r="F8" s="8"/>
      <c r="G8" s="11" t="s">
        <v>239</v>
      </c>
      <c r="H8" s="11" t="s">
        <v>240</v>
      </c>
      <c r="I8" s="5" t="s">
        <v>241</v>
      </c>
    </row>
    <row r="9" spans="1:9" x14ac:dyDescent="0.25">
      <c r="A9" s="20" t="s">
        <v>52</v>
      </c>
      <c r="B9" s="6"/>
      <c r="C9" s="6"/>
      <c r="D9" s="3"/>
      <c r="E9" s="6"/>
      <c r="F9" s="20" t="s">
        <v>76</v>
      </c>
      <c r="G9" s="2"/>
      <c r="H9" s="6"/>
      <c r="I9" s="3"/>
    </row>
    <row r="10" spans="1:9" x14ac:dyDescent="0.25">
      <c r="A10" s="17" t="s">
        <v>41</v>
      </c>
      <c r="B10" s="52">
        <v>2921676</v>
      </c>
      <c r="C10" s="54"/>
      <c r="D10" s="58">
        <f>SUM(B10:C10)</f>
        <v>2921676</v>
      </c>
      <c r="E10" s="17"/>
      <c r="F10" s="17" t="s">
        <v>77</v>
      </c>
      <c r="G10" s="52">
        <v>28654</v>
      </c>
      <c r="H10" s="54"/>
      <c r="I10" s="58">
        <f>SUM(G10:H10)</f>
        <v>28654</v>
      </c>
    </row>
    <row r="11" spans="1:9" x14ac:dyDescent="0.25">
      <c r="A11" s="17" t="s">
        <v>129</v>
      </c>
      <c r="B11" s="52"/>
      <c r="C11" s="54"/>
      <c r="D11" s="58">
        <f>SUM(B11:C11)</f>
        <v>0</v>
      </c>
      <c r="E11" s="17"/>
      <c r="F11" s="17" t="s">
        <v>79</v>
      </c>
      <c r="G11" s="52"/>
      <c r="H11" s="54"/>
      <c r="I11" s="58">
        <f t="shared" ref="I11:I19" si="0">SUM(G11:H11)</f>
        <v>0</v>
      </c>
    </row>
    <row r="12" spans="1:9" x14ac:dyDescent="0.25">
      <c r="A12" s="17" t="s">
        <v>42</v>
      </c>
      <c r="B12" s="22"/>
      <c r="C12" s="22"/>
      <c r="D12" s="16"/>
      <c r="E12" s="18"/>
      <c r="F12" s="17" t="s">
        <v>80</v>
      </c>
      <c r="G12" s="52"/>
      <c r="H12" s="54"/>
      <c r="I12" s="58">
        <f t="shared" si="0"/>
        <v>0</v>
      </c>
    </row>
    <row r="13" spans="1:9" x14ac:dyDescent="0.25">
      <c r="A13" s="17" t="s">
        <v>43</v>
      </c>
      <c r="B13" s="52"/>
      <c r="C13" s="54"/>
      <c r="D13" s="58">
        <f>SUM(B13:C13)</f>
        <v>0</v>
      </c>
      <c r="E13" s="17"/>
      <c r="F13" s="17" t="s">
        <v>81</v>
      </c>
      <c r="G13" s="52">
        <v>100</v>
      </c>
      <c r="H13" s="54"/>
      <c r="I13" s="58">
        <f t="shared" si="0"/>
        <v>100</v>
      </c>
    </row>
    <row r="14" spans="1:9" x14ac:dyDescent="0.25">
      <c r="A14" s="17" t="s">
        <v>46</v>
      </c>
      <c r="B14" s="52"/>
      <c r="C14" s="54"/>
      <c r="D14" s="58">
        <f>SUM(B14:C14)</f>
        <v>0</v>
      </c>
      <c r="E14" s="17"/>
      <c r="F14" s="17" t="s">
        <v>82</v>
      </c>
      <c r="G14" s="52">
        <v>357178</v>
      </c>
      <c r="H14" s="54"/>
      <c r="I14" s="58">
        <f t="shared" si="0"/>
        <v>357178</v>
      </c>
    </row>
    <row r="15" spans="1:9" x14ac:dyDescent="0.25">
      <c r="A15" s="17" t="s">
        <v>44</v>
      </c>
      <c r="B15" s="52"/>
      <c r="C15" s="54"/>
      <c r="D15" s="58">
        <f t="shared" ref="D15" si="1">SUM(B15:C15)</f>
        <v>0</v>
      </c>
      <c r="E15" s="17"/>
      <c r="F15" s="17" t="s">
        <v>83</v>
      </c>
      <c r="G15" s="52"/>
      <c r="H15" s="54"/>
      <c r="I15" s="58">
        <f t="shared" si="0"/>
        <v>0</v>
      </c>
    </row>
    <row r="16" spans="1:9" x14ac:dyDescent="0.25">
      <c r="A16" s="17" t="s">
        <v>45</v>
      </c>
      <c r="B16" s="22"/>
      <c r="C16" s="22"/>
      <c r="D16" s="16"/>
      <c r="E16" s="18"/>
      <c r="F16" s="17" t="s">
        <v>84</v>
      </c>
      <c r="G16" s="52"/>
      <c r="H16" s="54"/>
      <c r="I16" s="58">
        <f t="shared" si="0"/>
        <v>0</v>
      </c>
    </row>
    <row r="17" spans="1:9" x14ac:dyDescent="0.25">
      <c r="A17" s="17" t="s">
        <v>43</v>
      </c>
      <c r="B17" s="52">
        <v>6483</v>
      </c>
      <c r="C17" s="54"/>
      <c r="D17" s="58">
        <f>SUM(B17:C17)</f>
        <v>6483</v>
      </c>
      <c r="E17" s="18"/>
      <c r="F17" s="17" t="s">
        <v>85</v>
      </c>
      <c r="G17" s="52"/>
      <c r="H17" s="54"/>
      <c r="I17" s="58">
        <f t="shared" si="0"/>
        <v>0</v>
      </c>
    </row>
    <row r="18" spans="1:9" x14ac:dyDescent="0.25">
      <c r="A18" s="17" t="s">
        <v>46</v>
      </c>
      <c r="B18" s="52">
        <v>222012</v>
      </c>
      <c r="C18" s="54"/>
      <c r="D18" s="58">
        <f t="shared" ref="D18:D24" si="2">SUM(B18:C18)</f>
        <v>222012</v>
      </c>
      <c r="E18" s="17"/>
      <c r="F18" s="17" t="s">
        <v>86</v>
      </c>
      <c r="G18" s="52">
        <v>11939</v>
      </c>
      <c r="H18" s="54"/>
      <c r="I18" s="58">
        <f t="shared" si="0"/>
        <v>11939</v>
      </c>
    </row>
    <row r="19" spans="1:9" x14ac:dyDescent="0.25">
      <c r="A19" s="17" t="s">
        <v>44</v>
      </c>
      <c r="B19" s="52"/>
      <c r="C19" s="54"/>
      <c r="D19" s="58">
        <f t="shared" si="2"/>
        <v>0</v>
      </c>
      <c r="E19" s="17"/>
      <c r="F19" s="17" t="s">
        <v>87</v>
      </c>
      <c r="G19" s="53">
        <v>51673</v>
      </c>
      <c r="H19" s="111"/>
      <c r="I19" s="59">
        <f t="shared" si="0"/>
        <v>51673</v>
      </c>
    </row>
    <row r="20" spans="1:9" x14ac:dyDescent="0.25">
      <c r="A20" s="17" t="s">
        <v>47</v>
      </c>
      <c r="B20" s="52"/>
      <c r="C20" s="54"/>
      <c r="D20" s="58">
        <f t="shared" si="2"/>
        <v>0</v>
      </c>
      <c r="E20" s="17"/>
      <c r="F20" s="17" t="s">
        <v>107</v>
      </c>
      <c r="G20" s="58">
        <f>SUM(G10:G19)</f>
        <v>449544</v>
      </c>
      <c r="H20" s="58">
        <f>SUM(H10:H19)</f>
        <v>0</v>
      </c>
      <c r="I20" s="58">
        <f t="shared" ref="I20" si="3">SUM(I10:I19)</f>
        <v>449544</v>
      </c>
    </row>
    <row r="21" spans="1:9" x14ac:dyDescent="0.25">
      <c r="A21" s="17" t="s">
        <v>48</v>
      </c>
      <c r="B21" s="52">
        <v>18418</v>
      </c>
      <c r="C21" s="54"/>
      <c r="D21" s="58">
        <f t="shared" si="2"/>
        <v>18418</v>
      </c>
      <c r="E21" s="17"/>
      <c r="F21" s="21" t="s">
        <v>89</v>
      </c>
      <c r="G21" s="13"/>
      <c r="H21" s="17"/>
      <c r="I21" s="14"/>
    </row>
    <row r="22" spans="1:9" x14ac:dyDescent="0.25">
      <c r="A22" s="17" t="s">
        <v>49</v>
      </c>
      <c r="B22" s="52">
        <v>1062</v>
      </c>
      <c r="C22" s="54"/>
      <c r="D22" s="58">
        <f t="shared" si="2"/>
        <v>1062</v>
      </c>
      <c r="E22" s="17"/>
      <c r="F22" s="17" t="s">
        <v>90</v>
      </c>
      <c r="G22" s="52">
        <v>4308710</v>
      </c>
      <c r="H22" s="54"/>
      <c r="I22" s="58">
        <f>SUM(G22:H22)</f>
        <v>4308710</v>
      </c>
    </row>
    <row r="23" spans="1:9" x14ac:dyDescent="0.25">
      <c r="A23" s="17" t="s">
        <v>50</v>
      </c>
      <c r="B23" s="52">
        <v>55656</v>
      </c>
      <c r="C23" s="54"/>
      <c r="D23" s="58">
        <f t="shared" si="2"/>
        <v>55656</v>
      </c>
      <c r="E23" s="17"/>
      <c r="F23" s="17" t="s">
        <v>91</v>
      </c>
      <c r="G23" s="52"/>
      <c r="H23" s="54"/>
      <c r="I23" s="58">
        <f t="shared" ref="I23:I25" si="4">SUM(G23:H23)</f>
        <v>0</v>
      </c>
    </row>
    <row r="24" spans="1:9" x14ac:dyDescent="0.25">
      <c r="A24" s="17" t="s">
        <v>51</v>
      </c>
      <c r="B24" s="53"/>
      <c r="C24" s="111"/>
      <c r="D24" s="59">
        <f t="shared" si="2"/>
        <v>0</v>
      </c>
      <c r="E24" s="17"/>
      <c r="F24" s="17" t="s">
        <v>92</v>
      </c>
      <c r="G24" s="52"/>
      <c r="H24" s="54"/>
      <c r="I24" s="58">
        <f t="shared" si="4"/>
        <v>0</v>
      </c>
    </row>
    <row r="25" spans="1:9" x14ac:dyDescent="0.25">
      <c r="A25" s="17" t="s">
        <v>40</v>
      </c>
      <c r="B25" s="58">
        <f>B10+B11+B13+B14+B15+B17+B18+B19+B20+B21+B22+B23+B24</f>
        <v>3225307</v>
      </c>
      <c r="C25" s="58">
        <f>C10+C11+C13+C14+C15+C17+C18+C19+C20+C21+C22+C23+C24</f>
        <v>0</v>
      </c>
      <c r="D25" s="58">
        <f t="shared" ref="D25" si="5">D10+D11+D13+D14+D15+D17+D18+D19+D20+D21+D22+D23+D24</f>
        <v>3225307</v>
      </c>
      <c r="E25" s="17"/>
      <c r="F25" s="17" t="s">
        <v>93</v>
      </c>
      <c r="G25" s="52"/>
      <c r="H25" s="54"/>
      <c r="I25" s="58">
        <f t="shared" si="4"/>
        <v>0</v>
      </c>
    </row>
    <row r="26" spans="1:9" x14ac:dyDescent="0.25">
      <c r="A26" s="17"/>
      <c r="B26" s="58"/>
      <c r="C26" s="58"/>
      <c r="D26" s="81"/>
      <c r="E26" s="17"/>
      <c r="F26" s="17" t="s">
        <v>94</v>
      </c>
      <c r="G26" s="52"/>
      <c r="H26" s="54"/>
      <c r="I26" s="58">
        <f t="shared" ref="I26:I31" si="6">SUM(G26:H26)</f>
        <v>0</v>
      </c>
    </row>
    <row r="27" spans="1:9" x14ac:dyDescent="0.25">
      <c r="A27" s="17"/>
      <c r="B27" s="30"/>
      <c r="C27" s="17"/>
      <c r="D27" s="14"/>
      <c r="E27" s="17"/>
      <c r="F27" s="17" t="s">
        <v>95</v>
      </c>
      <c r="G27" s="52"/>
      <c r="H27" s="54"/>
      <c r="I27" s="58">
        <f t="shared" si="6"/>
        <v>0</v>
      </c>
    </row>
    <row r="28" spans="1:9" x14ac:dyDescent="0.25">
      <c r="A28" s="21" t="s">
        <v>53</v>
      </c>
      <c r="B28" s="30"/>
      <c r="C28" s="18"/>
      <c r="D28" s="14"/>
      <c r="E28" s="17"/>
      <c r="F28" s="17" t="s">
        <v>130</v>
      </c>
      <c r="G28" s="52"/>
      <c r="H28" s="54"/>
      <c r="I28" s="58">
        <f t="shared" si="6"/>
        <v>0</v>
      </c>
    </row>
    <row r="29" spans="1:9" x14ac:dyDescent="0.25">
      <c r="A29" s="17" t="s">
        <v>58</v>
      </c>
      <c r="B29" s="31"/>
      <c r="C29" s="22"/>
      <c r="D29" s="16"/>
      <c r="E29" s="18"/>
      <c r="F29" s="17" t="s">
        <v>96</v>
      </c>
      <c r="G29" s="52"/>
      <c r="H29" s="54"/>
      <c r="I29" s="58">
        <f t="shared" si="6"/>
        <v>0</v>
      </c>
    </row>
    <row r="30" spans="1:9" x14ac:dyDescent="0.25">
      <c r="A30" s="17" t="s">
        <v>54</v>
      </c>
      <c r="B30" s="52">
        <v>0</v>
      </c>
      <c r="C30" s="54"/>
      <c r="D30" s="58">
        <f>SUM(B30:C30)</f>
        <v>0</v>
      </c>
      <c r="E30" s="17"/>
      <c r="F30" s="17" t="s">
        <v>97</v>
      </c>
      <c r="G30" s="52"/>
      <c r="H30" s="54"/>
      <c r="I30" s="58">
        <f t="shared" si="6"/>
        <v>0</v>
      </c>
    </row>
    <row r="31" spans="1:9" x14ac:dyDescent="0.25">
      <c r="A31" s="17" t="s">
        <v>55</v>
      </c>
      <c r="B31" s="52">
        <v>1623310</v>
      </c>
      <c r="C31" s="54"/>
      <c r="D31" s="58">
        <f>SUM(B31:C31)</f>
        <v>1623310</v>
      </c>
      <c r="E31" s="17"/>
      <c r="F31" s="17" t="s">
        <v>98</v>
      </c>
      <c r="G31" s="53"/>
      <c r="H31" s="111"/>
      <c r="I31" s="59">
        <f t="shared" si="6"/>
        <v>0</v>
      </c>
    </row>
    <row r="32" spans="1:9" x14ac:dyDescent="0.25">
      <c r="A32" s="17" t="s">
        <v>59</v>
      </c>
      <c r="B32" s="31"/>
      <c r="C32" s="22"/>
      <c r="D32" s="16"/>
      <c r="E32" s="18"/>
      <c r="F32" s="17" t="s">
        <v>106</v>
      </c>
      <c r="G32" s="119">
        <f>SUM(G22:G31)</f>
        <v>4308710</v>
      </c>
      <c r="H32" s="119">
        <f>SUM(H22:H31)</f>
        <v>0</v>
      </c>
      <c r="I32" s="119">
        <f>SUM(I22:I31)</f>
        <v>4308710</v>
      </c>
    </row>
    <row r="33" spans="1:9" x14ac:dyDescent="0.25">
      <c r="A33" s="17" t="s">
        <v>56</v>
      </c>
      <c r="B33" s="52">
        <v>0</v>
      </c>
      <c r="C33" s="54"/>
      <c r="D33" s="58">
        <f>SUM(B33:C33)</f>
        <v>0</v>
      </c>
      <c r="E33" s="17"/>
      <c r="F33" s="21" t="s">
        <v>100</v>
      </c>
      <c r="G33" s="17"/>
      <c r="H33" s="17"/>
      <c r="I33" s="17"/>
    </row>
    <row r="34" spans="1:9" x14ac:dyDescent="0.25">
      <c r="A34" s="17" t="s">
        <v>57</v>
      </c>
      <c r="B34" s="52">
        <v>311223</v>
      </c>
      <c r="C34" s="54"/>
      <c r="D34" s="58">
        <f t="shared" ref="D34:D38" si="7">SUM(B34:C34)</f>
        <v>311223</v>
      </c>
      <c r="E34" s="17"/>
      <c r="F34" s="17" t="s">
        <v>101</v>
      </c>
      <c r="G34" s="52"/>
      <c r="H34" s="54"/>
      <c r="I34" s="58">
        <f>SUM(G34:H34)</f>
        <v>0</v>
      </c>
    </row>
    <row r="35" spans="1:9" x14ac:dyDescent="0.25">
      <c r="A35" s="17" t="s">
        <v>151</v>
      </c>
      <c r="B35" s="52">
        <v>57654</v>
      </c>
      <c r="C35" s="69">
        <f>-1*(C25+C30+C31+C33+C34+C36+C37+C38+C47)</f>
        <v>952707</v>
      </c>
      <c r="D35" s="58">
        <f t="shared" si="7"/>
        <v>1010361</v>
      </c>
      <c r="E35" s="17"/>
      <c r="F35" s="18" t="s">
        <v>216</v>
      </c>
      <c r="G35" s="52">
        <v>807266</v>
      </c>
      <c r="H35" s="52">
        <v>477638</v>
      </c>
      <c r="I35" s="58">
        <f>SUM(G35:H35)</f>
        <v>1284904</v>
      </c>
    </row>
    <row r="36" spans="1:9" x14ac:dyDescent="0.25">
      <c r="A36" s="17" t="s">
        <v>61</v>
      </c>
      <c r="B36" s="52"/>
      <c r="C36" s="54"/>
      <c r="D36" s="58">
        <f t="shared" si="7"/>
        <v>0</v>
      </c>
      <c r="E36" s="17"/>
      <c r="F36" s="17" t="s">
        <v>234</v>
      </c>
      <c r="G36" s="52"/>
      <c r="H36" s="112"/>
      <c r="I36" s="58">
        <f t="shared" ref="I36:I37" si="8">SUM(G36:H36)</f>
        <v>0</v>
      </c>
    </row>
    <row r="37" spans="1:9" x14ac:dyDescent="0.25">
      <c r="A37" s="17" t="s">
        <v>62</v>
      </c>
      <c r="B37" s="52"/>
      <c r="C37" s="54"/>
      <c r="D37" s="58">
        <f t="shared" si="7"/>
        <v>0</v>
      </c>
      <c r="E37" s="17"/>
      <c r="F37" s="17" t="s">
        <v>255</v>
      </c>
      <c r="G37" s="53"/>
      <c r="H37" s="111"/>
      <c r="I37" s="59">
        <f t="shared" si="8"/>
        <v>0</v>
      </c>
    </row>
    <row r="38" spans="1:9" x14ac:dyDescent="0.25">
      <c r="A38" s="17" t="s">
        <v>63</v>
      </c>
      <c r="B38" s="53"/>
      <c r="C38" s="111"/>
      <c r="D38" s="59">
        <f t="shared" si="7"/>
        <v>0</v>
      </c>
      <c r="E38" s="17"/>
      <c r="F38" s="17" t="s">
        <v>217</v>
      </c>
      <c r="G38" s="58">
        <f>SUM(G34:G37)</f>
        <v>807266</v>
      </c>
      <c r="H38" s="58">
        <f>SUM(H34:H37)</f>
        <v>477638</v>
      </c>
      <c r="I38" s="58">
        <f>SUM(I34:I37)</f>
        <v>1284904</v>
      </c>
    </row>
    <row r="39" spans="1:9" x14ac:dyDescent="0.25">
      <c r="A39" s="17" t="s">
        <v>64</v>
      </c>
      <c r="B39" s="58">
        <f>B30+B31+B33+B34+B35+B36+B37+B38</f>
        <v>1992187</v>
      </c>
      <c r="C39" s="58">
        <f>C30+C31+C33+C34+C35+C36+C37+C38</f>
        <v>952707</v>
      </c>
      <c r="D39" s="58">
        <f>D30+D31+D33+D34+D35+D36+D37+D38</f>
        <v>2944894</v>
      </c>
      <c r="E39" s="17"/>
      <c r="F39" s="21" t="s">
        <v>102</v>
      </c>
      <c r="G39" s="13"/>
      <c r="H39" s="17"/>
      <c r="I39" s="14"/>
    </row>
    <row r="40" spans="1:9" x14ac:dyDescent="0.25">
      <c r="A40" s="17"/>
      <c r="B40" s="17"/>
      <c r="C40" s="17"/>
      <c r="D40" s="14"/>
      <c r="E40" s="17"/>
      <c r="F40" s="17" t="s">
        <v>218</v>
      </c>
      <c r="G40" s="52">
        <v>37140</v>
      </c>
      <c r="H40" s="22"/>
      <c r="I40" s="58">
        <f>SUM(G40:H40)</f>
        <v>37140</v>
      </c>
    </row>
    <row r="41" spans="1:9" x14ac:dyDescent="0.25">
      <c r="A41" s="21" t="s">
        <v>65</v>
      </c>
      <c r="B41" s="17"/>
      <c r="C41" s="17"/>
      <c r="D41" s="14"/>
      <c r="E41" s="17"/>
      <c r="F41" s="17" t="s">
        <v>219</v>
      </c>
      <c r="G41" s="52"/>
      <c r="H41" s="22"/>
      <c r="I41" s="58">
        <f t="shared" ref="I41:I46" si="9">SUM(G41:H41)</f>
        <v>0</v>
      </c>
    </row>
    <row r="42" spans="1:9" x14ac:dyDescent="0.25">
      <c r="A42" s="17" t="s">
        <v>159</v>
      </c>
      <c r="B42" s="52">
        <v>13311773</v>
      </c>
      <c r="C42" s="52">
        <v>-269426</v>
      </c>
      <c r="D42" s="58">
        <f>SUM(B42:C42)</f>
        <v>13042347</v>
      </c>
      <c r="E42" s="17"/>
      <c r="F42" s="17" t="s">
        <v>220</v>
      </c>
      <c r="G42" s="52"/>
      <c r="H42" s="22"/>
      <c r="I42" s="58">
        <f t="shared" si="9"/>
        <v>0</v>
      </c>
    </row>
    <row r="43" spans="1:9" x14ac:dyDescent="0.25">
      <c r="A43" s="17" t="s">
        <v>67</v>
      </c>
      <c r="B43" s="52"/>
      <c r="C43" s="52"/>
      <c r="D43" s="58">
        <f t="shared" ref="D43:D46" si="10">SUM(B43:C43)</f>
        <v>0</v>
      </c>
      <c r="E43" s="17"/>
      <c r="F43" s="17" t="s">
        <v>226</v>
      </c>
      <c r="G43" s="52"/>
      <c r="H43" s="22"/>
      <c r="I43" s="58">
        <f t="shared" si="9"/>
        <v>0</v>
      </c>
    </row>
    <row r="44" spans="1:9" x14ac:dyDescent="0.25">
      <c r="A44" s="17" t="s">
        <v>68</v>
      </c>
      <c r="B44" s="52">
        <v>892084</v>
      </c>
      <c r="C44" s="52">
        <v>-892084</v>
      </c>
      <c r="D44" s="58">
        <f t="shared" si="10"/>
        <v>0</v>
      </c>
      <c r="E44" s="17"/>
      <c r="F44" s="17" t="s">
        <v>221</v>
      </c>
      <c r="G44" s="52"/>
      <c r="H44" s="22"/>
      <c r="I44" s="58">
        <f t="shared" si="9"/>
        <v>0</v>
      </c>
    </row>
    <row r="45" spans="1:9" x14ac:dyDescent="0.25">
      <c r="A45" s="17" t="s">
        <v>69</v>
      </c>
      <c r="B45" s="52"/>
      <c r="C45" s="52"/>
      <c r="D45" s="58">
        <f t="shared" si="10"/>
        <v>0</v>
      </c>
      <c r="E45" s="17"/>
      <c r="F45" s="17" t="s">
        <v>222</v>
      </c>
      <c r="G45" s="52"/>
      <c r="H45" s="22"/>
      <c r="I45" s="58">
        <f t="shared" si="9"/>
        <v>0</v>
      </c>
    </row>
    <row r="46" spans="1:9" x14ac:dyDescent="0.25">
      <c r="A46" s="17" t="s">
        <v>110</v>
      </c>
      <c r="B46" s="53">
        <v>-6569664</v>
      </c>
      <c r="C46" s="53">
        <v>208803</v>
      </c>
      <c r="D46" s="59">
        <f t="shared" si="10"/>
        <v>-6360861</v>
      </c>
      <c r="E46" s="17"/>
      <c r="F46" s="17" t="s">
        <v>223</v>
      </c>
      <c r="G46" s="53">
        <v>7248727</v>
      </c>
      <c r="H46" s="94">
        <f>-1*(H20+H32+H38)</f>
        <v>-477638</v>
      </c>
      <c r="I46" s="59">
        <f t="shared" si="9"/>
        <v>6771089</v>
      </c>
    </row>
    <row r="47" spans="1:9" x14ac:dyDescent="0.25">
      <c r="A47" s="17" t="s">
        <v>70</v>
      </c>
      <c r="B47" s="58">
        <f>B42+B43+B44+B45+B46</f>
        <v>7634193</v>
      </c>
      <c r="C47" s="58">
        <f t="shared" ref="C47:D47" si="11">C42+C43+C44+C45+C46</f>
        <v>-952707</v>
      </c>
      <c r="D47" s="58">
        <f t="shared" si="11"/>
        <v>6681486</v>
      </c>
      <c r="E47" s="17"/>
      <c r="F47" s="17" t="s">
        <v>224</v>
      </c>
      <c r="G47" s="58">
        <f>SUM(G40:G46)</f>
        <v>7285867</v>
      </c>
      <c r="H47" s="61">
        <f t="shared" ref="H47:I47" si="12">SUM(H40:H46)</f>
        <v>-477638</v>
      </c>
      <c r="I47" s="58">
        <f t="shared" si="12"/>
        <v>6808229</v>
      </c>
    </row>
    <row r="48" spans="1:9" x14ac:dyDescent="0.25">
      <c r="A48" s="17"/>
      <c r="B48" s="17"/>
      <c r="C48" s="17"/>
      <c r="D48" s="14"/>
      <c r="E48" s="17"/>
      <c r="F48" s="17"/>
      <c r="G48" s="13"/>
      <c r="H48" s="17"/>
      <c r="I48" s="14"/>
    </row>
    <row r="49" spans="1:9" ht="15.75" thickBot="1" x14ac:dyDescent="0.3">
      <c r="A49" s="82" t="s">
        <v>195</v>
      </c>
      <c r="B49" s="60">
        <f>B25+B39+B47</f>
        <v>12851687</v>
      </c>
      <c r="C49" s="60">
        <f>C25+C39+C47</f>
        <v>0</v>
      </c>
      <c r="D49" s="60">
        <f>D25+D39+D47</f>
        <v>12851687</v>
      </c>
      <c r="E49" s="19"/>
      <c r="F49" s="82" t="s">
        <v>228</v>
      </c>
      <c r="G49" s="60">
        <f>G20+G32+G38+G47</f>
        <v>12851387</v>
      </c>
      <c r="H49" s="60">
        <f>H20+H32+H38+H47</f>
        <v>0</v>
      </c>
      <c r="I49" s="60">
        <f>I20+I32+I38+I47</f>
        <v>12851387</v>
      </c>
    </row>
    <row r="50" spans="1:9" ht="15.75" thickTop="1" x14ac:dyDescent="0.25">
      <c r="A50" s="71" t="s">
        <v>169</v>
      </c>
      <c r="B50" s="12"/>
      <c r="C50" s="12"/>
      <c r="D50" s="12"/>
      <c r="E50" s="12"/>
      <c r="F50" s="71" t="s">
        <v>169</v>
      </c>
      <c r="G50" s="12"/>
      <c r="H50" s="12"/>
      <c r="I50" s="12"/>
    </row>
    <row r="51" spans="1:9" x14ac:dyDescent="0.25">
      <c r="A51" t="s">
        <v>196</v>
      </c>
      <c r="B51" s="65"/>
      <c r="C51" s="65"/>
      <c r="D51" s="65"/>
      <c r="E51" s="65"/>
      <c r="F51" t="s">
        <v>152</v>
      </c>
      <c r="G51" s="65"/>
      <c r="H51" s="65"/>
      <c r="I51" s="65"/>
    </row>
    <row r="52" spans="1:9" x14ac:dyDescent="0.25">
      <c r="A52" t="s">
        <v>166</v>
      </c>
      <c r="B52" s="65"/>
      <c r="C52" s="65"/>
      <c r="D52" s="65"/>
      <c r="E52" s="65"/>
      <c r="F52" t="s">
        <v>153</v>
      </c>
      <c r="G52" s="65"/>
      <c r="H52" s="65"/>
      <c r="I52" s="65"/>
    </row>
    <row r="53" spans="1:9" x14ac:dyDescent="0.25">
      <c r="A53" t="s">
        <v>167</v>
      </c>
      <c r="B53" s="65"/>
      <c r="C53" s="65"/>
      <c r="D53" s="65"/>
      <c r="E53" s="65"/>
      <c r="F53" t="s">
        <v>235</v>
      </c>
      <c r="G53" s="65"/>
      <c r="H53" s="65"/>
      <c r="I53" s="65"/>
    </row>
    <row r="54" spans="1:9" x14ac:dyDescent="0.25">
      <c r="A54" s="65" t="s">
        <v>236</v>
      </c>
      <c r="B54" s="65"/>
      <c r="C54" s="65"/>
      <c r="D54" s="65"/>
      <c r="E54" s="65"/>
      <c r="F54" s="65" t="s">
        <v>273</v>
      </c>
      <c r="G54" s="65"/>
      <c r="H54" s="65"/>
      <c r="I54" s="65"/>
    </row>
    <row r="55" spans="1:9" x14ac:dyDescent="0.25">
      <c r="A55" s="65"/>
      <c r="B55" s="65"/>
      <c r="C55" s="65"/>
      <c r="D55" s="65"/>
      <c r="E55" s="65"/>
      <c r="F55" s="65" t="s">
        <v>274</v>
      </c>
      <c r="G55" s="65"/>
      <c r="H55" s="65"/>
      <c r="I55" s="65"/>
    </row>
    <row r="56" spans="1:9" x14ac:dyDescent="0.25">
      <c r="A56" s="65"/>
      <c r="B56" s="65"/>
      <c r="C56" s="65"/>
      <c r="D56" s="65"/>
      <c r="E56" s="65"/>
      <c r="F56" s="65" t="s">
        <v>275</v>
      </c>
      <c r="G56" s="65"/>
      <c r="H56" s="65"/>
      <c r="I56" s="65"/>
    </row>
    <row r="57" spans="1:9" x14ac:dyDescent="0.25">
      <c r="A57" s="65"/>
      <c r="B57" s="65"/>
      <c r="C57" s="65"/>
      <c r="D57" s="65"/>
      <c r="E57" s="65"/>
      <c r="F57" s="65"/>
      <c r="G57" s="65"/>
      <c r="H57" s="65"/>
      <c r="I57" s="65"/>
    </row>
    <row r="58" spans="1:9" x14ac:dyDescent="0.25">
      <c r="A58" s="65"/>
      <c r="B58" s="65"/>
      <c r="C58" s="65"/>
      <c r="D58" s="65"/>
      <c r="E58" s="65"/>
      <c r="F58" s="65"/>
      <c r="G58" s="65"/>
      <c r="H58" s="65"/>
      <c r="I58" s="65"/>
    </row>
    <row r="59" spans="1:9" x14ac:dyDescent="0.25">
      <c r="A59" s="65"/>
      <c r="B59" s="65"/>
      <c r="C59" s="65"/>
      <c r="D59" s="65"/>
      <c r="E59" s="65"/>
      <c r="F59" s="65"/>
      <c r="G59" s="65"/>
      <c r="H59" s="65"/>
      <c r="I59" s="65"/>
    </row>
    <row r="60" spans="1:9" x14ac:dyDescent="0.25">
      <c r="A60" s="65"/>
      <c r="B60" s="65"/>
      <c r="C60" s="65"/>
      <c r="D60" s="65"/>
      <c r="E60" s="65"/>
      <c r="F60" s="65"/>
      <c r="G60" s="65"/>
      <c r="H60" s="65"/>
      <c r="I60" s="65"/>
    </row>
    <row r="61" spans="1:9" x14ac:dyDescent="0.25">
      <c r="A61" s="65"/>
      <c r="B61" s="65"/>
      <c r="C61" s="65"/>
      <c r="D61" s="65"/>
      <c r="E61" s="65"/>
      <c r="F61" s="65"/>
      <c r="G61" s="65"/>
      <c r="H61" s="65"/>
      <c r="I61" s="65"/>
    </row>
  </sheetData>
  <sheetProtection algorithmName="SHA-512" hashValue="nmabVvRmNnB7U1+N86rqMKEXPW99JtzIAcHX+Zz6zO7y4M6f8XLMQzdBwsYzRJM92NWNcppweHv06F7pfywq/Q==" saltValue="f0BFW23uIotE5oWSs2I8RQ==" spinCount="100000" sheet="1" objects="1" scenarios="1" selectLockedCells="1"/>
  <pageMargins left="1.2" right="0.7" top="1.25" bottom="0.75" header="0.8" footer="0.3"/>
  <pageSetup scale="57" orientation="landscape" r:id="rId1"/>
  <headerFooter>
    <oddHeader>&amp;L&amp;"-,Bold"State USF Petition Filing Requirement -WAC 480-123-110 (1)(e)
Prior Year Balance Sheet</oddHeader>
    <oddFooter>&amp;CPage 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61"/>
  <sheetViews>
    <sheetView zoomScaleNormal="100" workbookViewId="0">
      <selection activeCell="A21" sqref="A21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160</v>
      </c>
    </row>
    <row r="3" spans="1:9" x14ac:dyDescent="0.25">
      <c r="A3" s="57" t="str">
        <f>PriorYearBalanceSheet!A3</f>
        <v>ST. JOHN TELEPHONE, INC.</v>
      </c>
      <c r="B3" s="65"/>
      <c r="C3" s="65"/>
      <c r="D3" s="65"/>
      <c r="E3" s="65"/>
    </row>
    <row r="4" spans="1:9" x14ac:dyDescent="0.25">
      <c r="A4" s="66"/>
      <c r="B4" s="65"/>
      <c r="C4" s="65"/>
      <c r="D4" s="65"/>
      <c r="E4" s="65"/>
    </row>
    <row r="5" spans="1:9" x14ac:dyDescent="0.25">
      <c r="A5" s="65"/>
      <c r="B5" s="65"/>
      <c r="C5" s="65"/>
      <c r="D5" s="65"/>
      <c r="E5" s="65"/>
    </row>
    <row r="6" spans="1:9" x14ac:dyDescent="0.25">
      <c r="A6" s="6"/>
      <c r="B6" s="9" t="s">
        <v>71</v>
      </c>
      <c r="C6" s="9" t="s">
        <v>103</v>
      </c>
      <c r="D6" s="9" t="s">
        <v>105</v>
      </c>
      <c r="E6" s="6"/>
      <c r="F6" s="6"/>
      <c r="G6" s="9" t="s">
        <v>71</v>
      </c>
      <c r="H6" s="9" t="s">
        <v>103</v>
      </c>
      <c r="I6" s="23" t="s">
        <v>105</v>
      </c>
    </row>
    <row r="7" spans="1:9" x14ac:dyDescent="0.25">
      <c r="A7" s="7" t="s">
        <v>75</v>
      </c>
      <c r="B7" s="10" t="s">
        <v>73</v>
      </c>
      <c r="C7" s="10" t="s">
        <v>104</v>
      </c>
      <c r="D7" s="10" t="s">
        <v>73</v>
      </c>
      <c r="E7" s="10"/>
      <c r="F7" s="7" t="s">
        <v>74</v>
      </c>
      <c r="G7" s="10" t="s">
        <v>73</v>
      </c>
      <c r="H7" s="10" t="s">
        <v>104</v>
      </c>
      <c r="I7" s="4" t="s">
        <v>73</v>
      </c>
    </row>
    <row r="8" spans="1:9" x14ac:dyDescent="0.25">
      <c r="A8" s="8"/>
      <c r="B8" s="11" t="s">
        <v>264</v>
      </c>
      <c r="C8" s="11" t="s">
        <v>265</v>
      </c>
      <c r="D8" s="11" t="s">
        <v>266</v>
      </c>
      <c r="E8" s="11"/>
      <c r="F8" s="8"/>
      <c r="G8" s="11" t="s">
        <v>264</v>
      </c>
      <c r="H8" s="11" t="s">
        <v>265</v>
      </c>
      <c r="I8" s="5" t="s">
        <v>266</v>
      </c>
    </row>
    <row r="9" spans="1:9" x14ac:dyDescent="0.25">
      <c r="A9" s="20" t="s">
        <v>52</v>
      </c>
      <c r="B9" s="6"/>
      <c r="C9" s="6"/>
      <c r="D9" s="3"/>
      <c r="E9" s="6"/>
      <c r="F9" s="20" t="s">
        <v>76</v>
      </c>
      <c r="G9" s="2"/>
      <c r="H9" s="113"/>
      <c r="I9" s="3"/>
    </row>
    <row r="10" spans="1:9" x14ac:dyDescent="0.25">
      <c r="A10" s="17" t="s">
        <v>41</v>
      </c>
      <c r="B10" s="52">
        <v>1920833</v>
      </c>
      <c r="C10" s="54"/>
      <c r="D10" s="58">
        <f>SUM(B10:C10)</f>
        <v>1920833</v>
      </c>
      <c r="E10" s="17"/>
      <c r="F10" s="17" t="s">
        <v>77</v>
      </c>
      <c r="G10" s="52">
        <v>99582</v>
      </c>
      <c r="H10" s="54"/>
      <c r="I10" s="58">
        <f>SUM(G10:H10)</f>
        <v>99582</v>
      </c>
    </row>
    <row r="11" spans="1:9" x14ac:dyDescent="0.25">
      <c r="A11" s="17" t="s">
        <v>129</v>
      </c>
      <c r="B11" s="52"/>
      <c r="C11" s="54"/>
      <c r="D11" s="58">
        <f>SUM(B11:C11)</f>
        <v>0</v>
      </c>
      <c r="E11" s="17"/>
      <c r="F11" s="17" t="s">
        <v>79</v>
      </c>
      <c r="G11" s="52"/>
      <c r="H11" s="54"/>
      <c r="I11" s="58">
        <f t="shared" ref="I11:I19" si="0">SUM(G11:H11)</f>
        <v>0</v>
      </c>
    </row>
    <row r="12" spans="1:9" x14ac:dyDescent="0.25">
      <c r="A12" s="17" t="s">
        <v>42</v>
      </c>
      <c r="B12" s="22"/>
      <c r="C12" s="22"/>
      <c r="D12" s="16"/>
      <c r="E12" s="18"/>
      <c r="F12" s="17" t="s">
        <v>80</v>
      </c>
      <c r="G12" s="52"/>
      <c r="H12" s="54"/>
      <c r="I12" s="58">
        <f t="shared" si="0"/>
        <v>0</v>
      </c>
    </row>
    <row r="13" spans="1:9" x14ac:dyDescent="0.25">
      <c r="A13" s="17" t="s">
        <v>43</v>
      </c>
      <c r="B13" s="52"/>
      <c r="C13" s="54"/>
      <c r="D13" s="58">
        <f>SUM(B13:C13)</f>
        <v>0</v>
      </c>
      <c r="E13" s="17"/>
      <c r="F13" s="17" t="s">
        <v>81</v>
      </c>
      <c r="G13" s="52">
        <v>100</v>
      </c>
      <c r="H13" s="54"/>
      <c r="I13" s="58">
        <f t="shared" si="0"/>
        <v>100</v>
      </c>
    </row>
    <row r="14" spans="1:9" x14ac:dyDescent="0.25">
      <c r="A14" s="17" t="s">
        <v>46</v>
      </c>
      <c r="B14" s="52"/>
      <c r="C14" s="54"/>
      <c r="D14" s="58">
        <f t="shared" ref="D14:D15" si="1">SUM(B14:C14)</f>
        <v>0</v>
      </c>
      <c r="E14" s="17"/>
      <c r="F14" s="17" t="s">
        <v>82</v>
      </c>
      <c r="G14" s="52">
        <v>373952</v>
      </c>
      <c r="H14" s="54"/>
      <c r="I14" s="58">
        <f t="shared" si="0"/>
        <v>373952</v>
      </c>
    </row>
    <row r="15" spans="1:9" x14ac:dyDescent="0.25">
      <c r="A15" s="17" t="s">
        <v>44</v>
      </c>
      <c r="B15" s="52"/>
      <c r="C15" s="54"/>
      <c r="D15" s="58">
        <f t="shared" si="1"/>
        <v>0</v>
      </c>
      <c r="E15" s="17"/>
      <c r="F15" s="17" t="s">
        <v>83</v>
      </c>
      <c r="G15" s="52"/>
      <c r="H15" s="54"/>
      <c r="I15" s="58">
        <f t="shared" si="0"/>
        <v>0</v>
      </c>
    </row>
    <row r="16" spans="1:9" x14ac:dyDescent="0.25">
      <c r="A16" s="17" t="s">
        <v>45</v>
      </c>
      <c r="B16" s="22"/>
      <c r="C16" s="22"/>
      <c r="D16" s="16"/>
      <c r="E16" s="18"/>
      <c r="F16" s="17" t="s">
        <v>84</v>
      </c>
      <c r="G16" s="52"/>
      <c r="H16" s="54"/>
      <c r="I16" s="58">
        <f t="shared" si="0"/>
        <v>0</v>
      </c>
    </row>
    <row r="17" spans="1:9" x14ac:dyDescent="0.25">
      <c r="A17" s="17" t="s">
        <v>43</v>
      </c>
      <c r="B17" s="52"/>
      <c r="C17" s="54"/>
      <c r="D17" s="58">
        <f>SUM(B17:C17)</f>
        <v>0</v>
      </c>
      <c r="E17" s="18"/>
      <c r="F17" s="17" t="s">
        <v>85</v>
      </c>
      <c r="G17" s="52"/>
      <c r="H17" s="54"/>
      <c r="I17" s="58">
        <f t="shared" si="0"/>
        <v>0</v>
      </c>
    </row>
    <row r="18" spans="1:9" x14ac:dyDescent="0.25">
      <c r="A18" s="17" t="s">
        <v>46</v>
      </c>
      <c r="B18" s="52">
        <v>6288</v>
      </c>
      <c r="C18" s="54"/>
      <c r="D18" s="58">
        <f t="shared" ref="D18:D24" si="2">SUM(B18:C18)</f>
        <v>6288</v>
      </c>
      <c r="E18" s="17"/>
      <c r="F18" s="17" t="s">
        <v>86</v>
      </c>
      <c r="G18" s="52">
        <v>10123</v>
      </c>
      <c r="H18" s="54"/>
      <c r="I18" s="58">
        <f t="shared" si="0"/>
        <v>10123</v>
      </c>
    </row>
    <row r="19" spans="1:9" x14ac:dyDescent="0.25">
      <c r="A19" s="17" t="s">
        <v>44</v>
      </c>
      <c r="B19" s="52">
        <v>229900</v>
      </c>
      <c r="C19" s="54"/>
      <c r="D19" s="58">
        <f t="shared" si="2"/>
        <v>229900</v>
      </c>
      <c r="E19" s="17"/>
      <c r="F19" s="17" t="s">
        <v>87</v>
      </c>
      <c r="G19" s="53">
        <v>56999</v>
      </c>
      <c r="H19" s="111"/>
      <c r="I19" s="59">
        <f t="shared" si="0"/>
        <v>56999</v>
      </c>
    </row>
    <row r="20" spans="1:9" x14ac:dyDescent="0.25">
      <c r="A20" s="17" t="s">
        <v>47</v>
      </c>
      <c r="B20" s="52"/>
      <c r="C20" s="54"/>
      <c r="D20" s="58">
        <f t="shared" si="2"/>
        <v>0</v>
      </c>
      <c r="E20" s="17"/>
      <c r="F20" s="17" t="s">
        <v>107</v>
      </c>
      <c r="G20" s="58">
        <f>SUM(G10:G19)</f>
        <v>540756</v>
      </c>
      <c r="H20" s="58">
        <f>SUM(H10:H19)</f>
        <v>0</v>
      </c>
      <c r="I20" s="58">
        <f t="shared" ref="I20" si="3">SUM(I10:I19)</f>
        <v>540756</v>
      </c>
    </row>
    <row r="21" spans="1:9" x14ac:dyDescent="0.25">
      <c r="A21" s="17" t="s">
        <v>48</v>
      </c>
      <c r="B21" s="52">
        <v>13819</v>
      </c>
      <c r="C21" s="54">
        <v>112000</v>
      </c>
      <c r="D21" s="58">
        <f t="shared" si="2"/>
        <v>125819</v>
      </c>
      <c r="E21" s="17"/>
      <c r="F21" s="21" t="s">
        <v>89</v>
      </c>
      <c r="G21" s="13"/>
      <c r="H21" s="17"/>
      <c r="I21" s="14"/>
    </row>
    <row r="22" spans="1:9" x14ac:dyDescent="0.25">
      <c r="A22" s="17" t="s">
        <v>49</v>
      </c>
      <c r="B22" s="52">
        <v>312615</v>
      </c>
      <c r="C22" s="54">
        <v>-112000</v>
      </c>
      <c r="D22" s="58">
        <f t="shared" si="2"/>
        <v>200615</v>
      </c>
      <c r="E22" s="17"/>
      <c r="F22" s="17" t="s">
        <v>90</v>
      </c>
      <c r="G22" s="52">
        <v>3804600</v>
      </c>
      <c r="H22" s="54"/>
      <c r="I22" s="58">
        <f>SUM(G22:H22)</f>
        <v>3804600</v>
      </c>
    </row>
    <row r="23" spans="1:9" x14ac:dyDescent="0.25">
      <c r="A23" s="17" t="s">
        <v>50</v>
      </c>
      <c r="B23" s="52">
        <v>122853</v>
      </c>
      <c r="C23" s="54"/>
      <c r="D23" s="58">
        <f t="shared" si="2"/>
        <v>122853</v>
      </c>
      <c r="E23" s="17"/>
      <c r="F23" s="17" t="s">
        <v>91</v>
      </c>
      <c r="G23" s="52"/>
      <c r="H23" s="54"/>
      <c r="I23" s="58">
        <f t="shared" ref="I23:I25" si="4">SUM(G23:H23)</f>
        <v>0</v>
      </c>
    </row>
    <row r="24" spans="1:9" x14ac:dyDescent="0.25">
      <c r="A24" s="17" t="s">
        <v>51</v>
      </c>
      <c r="B24" s="53"/>
      <c r="C24" s="111"/>
      <c r="D24" s="59">
        <f t="shared" si="2"/>
        <v>0</v>
      </c>
      <c r="E24" s="17"/>
      <c r="F24" s="17" t="s">
        <v>92</v>
      </c>
      <c r="G24" s="52"/>
      <c r="H24" s="54"/>
      <c r="I24" s="58">
        <f t="shared" si="4"/>
        <v>0</v>
      </c>
    </row>
    <row r="25" spans="1:9" x14ac:dyDescent="0.25">
      <c r="A25" s="17" t="s">
        <v>40</v>
      </c>
      <c r="B25" s="58">
        <f>B10+B11+B13+B14+B15+B17+B18+B19+B20+B21+B22+B23+B24</f>
        <v>2606308</v>
      </c>
      <c r="C25" s="58">
        <f>C10+C11+C13+C14+C15+C17+C18+C19+C20+C21+C22+C23+C24</f>
        <v>0</v>
      </c>
      <c r="D25" s="58">
        <f t="shared" ref="D25" si="5">D10+D11+D13+D14+D15+D17+D18+D19+D20+D21+D22+D23+D24</f>
        <v>2606308</v>
      </c>
      <c r="E25" s="17"/>
      <c r="F25" s="17" t="s">
        <v>93</v>
      </c>
      <c r="G25" s="52"/>
      <c r="H25" s="54"/>
      <c r="I25" s="58">
        <f t="shared" si="4"/>
        <v>0</v>
      </c>
    </row>
    <row r="26" spans="1:9" x14ac:dyDescent="0.25">
      <c r="A26" s="17"/>
      <c r="B26" s="58"/>
      <c r="C26" s="58"/>
      <c r="D26" s="81"/>
      <c r="E26" s="17"/>
      <c r="F26" s="17" t="s">
        <v>94</v>
      </c>
      <c r="G26" s="52"/>
      <c r="H26" s="54"/>
      <c r="I26" s="58">
        <f t="shared" ref="I26:I31" si="6">SUM(G26:H26)</f>
        <v>0</v>
      </c>
    </row>
    <row r="27" spans="1:9" x14ac:dyDescent="0.25">
      <c r="A27" s="17"/>
      <c r="B27" s="30"/>
      <c r="C27" s="17"/>
      <c r="D27" s="14"/>
      <c r="E27" s="17"/>
      <c r="F27" s="17" t="s">
        <v>95</v>
      </c>
      <c r="G27" s="52"/>
      <c r="H27" s="54"/>
      <c r="I27" s="58">
        <f t="shared" si="6"/>
        <v>0</v>
      </c>
    </row>
    <row r="28" spans="1:9" x14ac:dyDescent="0.25">
      <c r="A28" s="21" t="s">
        <v>53</v>
      </c>
      <c r="B28" s="30"/>
      <c r="C28" s="18"/>
      <c r="D28" s="14"/>
      <c r="E28" s="17"/>
      <c r="F28" s="17" t="s">
        <v>130</v>
      </c>
      <c r="G28" s="52"/>
      <c r="H28" s="54"/>
      <c r="I28" s="58">
        <f t="shared" si="6"/>
        <v>0</v>
      </c>
    </row>
    <row r="29" spans="1:9" x14ac:dyDescent="0.25">
      <c r="A29" s="17" t="s">
        <v>58</v>
      </c>
      <c r="B29" s="31"/>
      <c r="C29" s="22"/>
      <c r="D29" s="16"/>
      <c r="E29" s="18"/>
      <c r="F29" s="17" t="s">
        <v>96</v>
      </c>
      <c r="G29" s="52"/>
      <c r="H29" s="54"/>
      <c r="I29" s="58">
        <f t="shared" si="6"/>
        <v>0</v>
      </c>
    </row>
    <row r="30" spans="1:9" x14ac:dyDescent="0.25">
      <c r="A30" s="17" t="s">
        <v>54</v>
      </c>
      <c r="B30" s="52"/>
      <c r="C30" s="54"/>
      <c r="D30" s="58">
        <f>SUM(B30:C30)</f>
        <v>0</v>
      </c>
      <c r="E30" s="17"/>
      <c r="F30" s="17" t="s">
        <v>97</v>
      </c>
      <c r="G30" s="52">
        <v>194622</v>
      </c>
      <c r="H30" s="54"/>
      <c r="I30" s="58">
        <f t="shared" si="6"/>
        <v>194622</v>
      </c>
    </row>
    <row r="31" spans="1:9" x14ac:dyDescent="0.25">
      <c r="A31" s="17" t="s">
        <v>55</v>
      </c>
      <c r="B31" s="52">
        <v>1355424</v>
      </c>
      <c r="C31" s="54"/>
      <c r="D31" s="58">
        <f>SUM(B31:C31)</f>
        <v>1355424</v>
      </c>
      <c r="E31" s="17"/>
      <c r="F31" s="17" t="s">
        <v>98</v>
      </c>
      <c r="G31" s="53"/>
      <c r="H31" s="111"/>
      <c r="I31" s="59">
        <f t="shared" si="6"/>
        <v>0</v>
      </c>
    </row>
    <row r="32" spans="1:9" x14ac:dyDescent="0.25">
      <c r="A32" s="17" t="s">
        <v>59</v>
      </c>
      <c r="B32" s="31"/>
      <c r="C32" s="22"/>
      <c r="D32" s="16"/>
      <c r="E32" s="18"/>
      <c r="F32" s="17" t="s">
        <v>106</v>
      </c>
      <c r="G32" s="119">
        <f>SUM(G22:G31)</f>
        <v>3999222</v>
      </c>
      <c r="H32" s="81">
        <f>SUM(H22:H31)</f>
        <v>0</v>
      </c>
      <c r="I32" s="58">
        <f>SUM(I22:I31)</f>
        <v>3999222</v>
      </c>
    </row>
    <row r="33" spans="1:11" x14ac:dyDescent="0.25">
      <c r="A33" s="17" t="s">
        <v>56</v>
      </c>
      <c r="B33" s="52"/>
      <c r="C33" s="54"/>
      <c r="D33" s="58">
        <f>SUM(B33:C33)</f>
        <v>0</v>
      </c>
      <c r="E33" s="17"/>
      <c r="F33" s="21" t="s">
        <v>100</v>
      </c>
      <c r="G33" s="17"/>
      <c r="H33" s="14"/>
      <c r="I33" s="14"/>
    </row>
    <row r="34" spans="1:11" x14ac:dyDescent="0.25">
      <c r="A34" s="17" t="s">
        <v>57</v>
      </c>
      <c r="B34" s="52">
        <v>57654</v>
      </c>
      <c r="C34" s="54"/>
      <c r="D34" s="58">
        <f t="shared" ref="D34:D38" si="7">SUM(B34:C34)</f>
        <v>57654</v>
      </c>
      <c r="E34" s="17"/>
      <c r="F34" s="17" t="s">
        <v>101</v>
      </c>
      <c r="G34" s="52"/>
      <c r="H34" s="116"/>
      <c r="I34" s="58">
        <f>SUM(G34:H34)</f>
        <v>0</v>
      </c>
    </row>
    <row r="35" spans="1:11" x14ac:dyDescent="0.25">
      <c r="A35" s="17" t="s">
        <v>151</v>
      </c>
      <c r="B35" s="52">
        <v>1175799</v>
      </c>
      <c r="C35" s="69">
        <f>-1*(C25+C30+C31+C33+C34+C36+C37+C38+C47)</f>
        <v>1404281</v>
      </c>
      <c r="D35" s="58">
        <f t="shared" si="7"/>
        <v>2580080</v>
      </c>
      <c r="E35" s="17"/>
      <c r="F35" s="18" t="s">
        <v>216</v>
      </c>
      <c r="G35" s="52">
        <v>832071</v>
      </c>
      <c r="H35" s="52">
        <f>-7069+465129</f>
        <v>458060</v>
      </c>
      <c r="I35" s="58">
        <f>SUM(G35:H35)</f>
        <v>1290131</v>
      </c>
    </row>
    <row r="36" spans="1:11" x14ac:dyDescent="0.25">
      <c r="A36" s="17" t="s">
        <v>61</v>
      </c>
      <c r="B36" s="52"/>
      <c r="C36" s="54"/>
      <c r="D36" s="58">
        <f t="shared" si="7"/>
        <v>0</v>
      </c>
      <c r="E36" s="17"/>
      <c r="F36" s="17" t="s">
        <v>234</v>
      </c>
      <c r="G36" s="52"/>
      <c r="H36" s="117"/>
      <c r="I36" s="58">
        <f t="shared" ref="I36:I37" si="8">SUM(G36:H36)</f>
        <v>0</v>
      </c>
    </row>
    <row r="37" spans="1:11" x14ac:dyDescent="0.25">
      <c r="A37" s="17" t="s">
        <v>62</v>
      </c>
      <c r="B37" s="52"/>
      <c r="C37" s="54"/>
      <c r="D37" s="58">
        <f t="shared" si="7"/>
        <v>0</v>
      </c>
      <c r="E37" s="17"/>
      <c r="F37" s="17" t="s">
        <v>255</v>
      </c>
      <c r="G37" s="53"/>
      <c r="H37" s="118"/>
      <c r="I37" s="59">
        <f t="shared" si="8"/>
        <v>0</v>
      </c>
    </row>
    <row r="38" spans="1:11" x14ac:dyDescent="0.25">
      <c r="A38" s="17" t="s">
        <v>63</v>
      </c>
      <c r="B38" s="53"/>
      <c r="C38" s="111"/>
      <c r="D38" s="59">
        <f t="shared" si="7"/>
        <v>0</v>
      </c>
      <c r="E38" s="17"/>
      <c r="F38" s="17" t="s">
        <v>217</v>
      </c>
      <c r="G38" s="58">
        <f>SUM(G34:G37)</f>
        <v>832071</v>
      </c>
      <c r="H38" s="58">
        <f>SUM(H34:H37)</f>
        <v>458060</v>
      </c>
      <c r="I38" s="58">
        <f>SUM(I34:I37)</f>
        <v>1290131</v>
      </c>
    </row>
    <row r="39" spans="1:11" x14ac:dyDescent="0.25">
      <c r="A39" s="17" t="s">
        <v>64</v>
      </c>
      <c r="B39" s="58">
        <f>B30+B31+B33+B34+B35+B36+B37+B38</f>
        <v>2588877</v>
      </c>
      <c r="C39" s="58">
        <f>C30+C31+C33+C34+C35+C36+C37+C38</f>
        <v>1404281</v>
      </c>
      <c r="D39" s="58">
        <f t="shared" ref="D39" si="9">D30+D31+D33+D34+D35+D36+D37+D38</f>
        <v>3993158</v>
      </c>
      <c r="E39" s="17"/>
      <c r="F39" s="21" t="s">
        <v>102</v>
      </c>
      <c r="G39" s="13"/>
      <c r="H39" s="17"/>
      <c r="I39" s="14"/>
    </row>
    <row r="40" spans="1:11" x14ac:dyDescent="0.25">
      <c r="A40" s="17"/>
      <c r="B40" s="17"/>
      <c r="C40" s="17"/>
      <c r="D40" s="14"/>
      <c r="E40" s="17"/>
      <c r="F40" s="17" t="s">
        <v>218</v>
      </c>
      <c r="G40" s="52">
        <v>37180</v>
      </c>
      <c r="H40" s="22"/>
      <c r="I40" s="58">
        <f>SUM(G40:H40)</f>
        <v>37180</v>
      </c>
    </row>
    <row r="41" spans="1:11" x14ac:dyDescent="0.25">
      <c r="A41" s="21" t="s">
        <v>65</v>
      </c>
      <c r="B41" s="17"/>
      <c r="C41" s="17"/>
      <c r="D41" s="14"/>
      <c r="E41" s="17"/>
      <c r="F41" s="17" t="s">
        <v>219</v>
      </c>
      <c r="G41" s="52"/>
      <c r="H41" s="22"/>
      <c r="I41" s="58">
        <f t="shared" ref="I41:I46" si="10">SUM(G41:H41)</f>
        <v>0</v>
      </c>
    </row>
    <row r="42" spans="1:11" x14ac:dyDescent="0.25">
      <c r="A42" s="17" t="s">
        <v>159</v>
      </c>
      <c r="B42" s="52">
        <v>13193789</v>
      </c>
      <c r="C42" s="52">
        <v>-287280</v>
      </c>
      <c r="D42" s="58">
        <f>SUM(B42:C42)</f>
        <v>12906509</v>
      </c>
      <c r="E42" s="17"/>
      <c r="F42" s="17" t="s">
        <v>220</v>
      </c>
      <c r="G42" s="52"/>
      <c r="H42" s="22"/>
      <c r="I42" s="58">
        <f t="shared" si="10"/>
        <v>0</v>
      </c>
    </row>
    <row r="43" spans="1:11" x14ac:dyDescent="0.25">
      <c r="A43" s="17" t="s">
        <v>67</v>
      </c>
      <c r="B43" s="52"/>
      <c r="C43" s="52"/>
      <c r="D43" s="58">
        <f t="shared" ref="D43:D46" si="11">SUM(B43:C43)</f>
        <v>0</v>
      </c>
      <c r="E43" s="17"/>
      <c r="F43" s="17" t="s">
        <v>226</v>
      </c>
      <c r="G43" s="52"/>
      <c r="H43" s="22"/>
      <c r="I43" s="58">
        <f t="shared" si="10"/>
        <v>0</v>
      </c>
    </row>
    <row r="44" spans="1:11" x14ac:dyDescent="0.25">
      <c r="A44" s="17" t="s">
        <v>68</v>
      </c>
      <c r="B44" s="52">
        <v>1323642</v>
      </c>
      <c r="C44" s="52">
        <v>-1319319</v>
      </c>
      <c r="D44" s="58">
        <f t="shared" si="11"/>
        <v>4323</v>
      </c>
      <c r="E44" s="17"/>
      <c r="F44" s="17" t="s">
        <v>221</v>
      </c>
      <c r="G44" s="52"/>
      <c r="H44" s="22"/>
      <c r="I44" s="58">
        <f t="shared" si="10"/>
        <v>0</v>
      </c>
      <c r="K44" s="65"/>
    </row>
    <row r="45" spans="1:11" x14ac:dyDescent="0.25">
      <c r="A45" s="17" t="s">
        <v>69</v>
      </c>
      <c r="B45" s="52"/>
      <c r="C45" s="52"/>
      <c r="D45" s="58">
        <f t="shared" si="11"/>
        <v>0</v>
      </c>
      <c r="E45" s="17"/>
      <c r="F45" s="17" t="s">
        <v>222</v>
      </c>
      <c r="G45" s="52"/>
      <c r="H45" s="22"/>
      <c r="I45" s="58">
        <f t="shared" si="10"/>
        <v>0</v>
      </c>
    </row>
    <row r="46" spans="1:11" x14ac:dyDescent="0.25">
      <c r="A46" s="17" t="s">
        <v>110</v>
      </c>
      <c r="B46" s="53">
        <v>-6886988</v>
      </c>
      <c r="C46" s="53">
        <v>202318</v>
      </c>
      <c r="D46" s="59">
        <f t="shared" si="11"/>
        <v>-6684670</v>
      </c>
      <c r="E46" s="17"/>
      <c r="F46" s="17" t="s">
        <v>223</v>
      </c>
      <c r="G46" s="53">
        <v>7416399</v>
      </c>
      <c r="H46" s="94">
        <f>-1*(H20+H32+H38)</f>
        <v>-458060</v>
      </c>
      <c r="I46" s="59">
        <f t="shared" si="10"/>
        <v>6958339</v>
      </c>
    </row>
    <row r="47" spans="1:11" x14ac:dyDescent="0.25">
      <c r="A47" s="17" t="s">
        <v>70</v>
      </c>
      <c r="B47" s="58">
        <f>B42+B43+B44+B45+B46</f>
        <v>7630443</v>
      </c>
      <c r="C47" s="58">
        <f t="shared" ref="C47:D47" si="12">C42+C43+C44+C45+C46</f>
        <v>-1404281</v>
      </c>
      <c r="D47" s="58">
        <f t="shared" si="12"/>
        <v>6226162</v>
      </c>
      <c r="E47" s="17"/>
      <c r="F47" s="17" t="s">
        <v>224</v>
      </c>
      <c r="G47" s="58">
        <f>SUM(G40:G46)</f>
        <v>7453579</v>
      </c>
      <c r="H47" s="61">
        <f t="shared" ref="H47:I47" si="13">SUM(H40:H46)</f>
        <v>-458060</v>
      </c>
      <c r="I47" s="58">
        <f t="shared" si="13"/>
        <v>6995519</v>
      </c>
    </row>
    <row r="48" spans="1:11" x14ac:dyDescent="0.25">
      <c r="A48" s="17"/>
      <c r="B48" s="17"/>
      <c r="C48" s="17"/>
      <c r="D48" s="14"/>
      <c r="E48" s="17"/>
      <c r="F48" s="17"/>
      <c r="G48" s="13"/>
      <c r="H48" s="17"/>
      <c r="I48" s="14"/>
    </row>
    <row r="49" spans="1:9" ht="15.75" thickBot="1" x14ac:dyDescent="0.3">
      <c r="A49" s="82" t="s">
        <v>195</v>
      </c>
      <c r="B49" s="60">
        <f>B25+B39+B47</f>
        <v>12825628</v>
      </c>
      <c r="C49" s="60">
        <f t="shared" ref="C49:D49" si="14">C25+C39+C47</f>
        <v>0</v>
      </c>
      <c r="D49" s="60">
        <f t="shared" si="14"/>
        <v>12825628</v>
      </c>
      <c r="E49" s="19"/>
      <c r="F49" s="82" t="s">
        <v>227</v>
      </c>
      <c r="G49" s="60">
        <f>G20+G32+G38+G47</f>
        <v>12825628</v>
      </c>
      <c r="H49" s="60">
        <f>H20+H32+H38+H47</f>
        <v>0</v>
      </c>
      <c r="I49" s="60">
        <f>I20+I32+I38+I47</f>
        <v>12825628</v>
      </c>
    </row>
    <row r="50" spans="1:9" ht="15.75" thickTop="1" x14ac:dyDescent="0.25">
      <c r="A50" s="71" t="s">
        <v>169</v>
      </c>
      <c r="B50" s="12"/>
      <c r="C50" s="12"/>
      <c r="D50" s="12"/>
      <c r="E50" s="12"/>
      <c r="F50" s="71" t="s">
        <v>169</v>
      </c>
      <c r="G50" s="12"/>
      <c r="H50" s="12"/>
      <c r="I50" s="12"/>
    </row>
    <row r="51" spans="1:9" x14ac:dyDescent="0.25">
      <c r="A51" t="s">
        <v>196</v>
      </c>
      <c r="B51" s="65"/>
      <c r="C51" s="65"/>
      <c r="D51" s="65"/>
      <c r="E51" s="65"/>
      <c r="F51" t="s">
        <v>152</v>
      </c>
      <c r="G51" s="65"/>
      <c r="H51" s="65"/>
      <c r="I51" s="65"/>
    </row>
    <row r="52" spans="1:9" x14ac:dyDescent="0.25">
      <c r="A52" t="s">
        <v>166</v>
      </c>
      <c r="B52" s="65"/>
      <c r="C52" s="65"/>
      <c r="D52" s="65"/>
      <c r="E52" s="65"/>
      <c r="F52" t="s">
        <v>153</v>
      </c>
      <c r="G52" s="65"/>
      <c r="H52" s="65"/>
      <c r="I52" s="65"/>
    </row>
    <row r="53" spans="1:9" x14ac:dyDescent="0.25">
      <c r="A53" t="s">
        <v>167</v>
      </c>
      <c r="B53" s="65"/>
      <c r="C53" s="65"/>
      <c r="D53" s="65"/>
      <c r="E53" s="65"/>
      <c r="F53" t="s">
        <v>235</v>
      </c>
      <c r="G53" s="65"/>
      <c r="H53" s="65"/>
      <c r="I53" s="65"/>
    </row>
    <row r="54" spans="1:9" x14ac:dyDescent="0.25">
      <c r="A54" s="65" t="s">
        <v>236</v>
      </c>
      <c r="B54" s="65"/>
      <c r="C54" s="65"/>
      <c r="D54" s="65"/>
      <c r="E54" s="65"/>
      <c r="F54" s="122"/>
      <c r="G54" s="65"/>
      <c r="H54" s="65"/>
      <c r="I54" s="65"/>
    </row>
    <row r="55" spans="1:9" x14ac:dyDescent="0.25">
      <c r="A55" s="65"/>
      <c r="B55" s="65"/>
      <c r="C55" s="65"/>
      <c r="D55" s="65"/>
      <c r="E55" s="65"/>
      <c r="F55" s="65"/>
      <c r="G55" s="65"/>
      <c r="H55" s="65"/>
      <c r="I55" s="65"/>
    </row>
    <row r="56" spans="1:9" x14ac:dyDescent="0.25">
      <c r="A56" s="65"/>
      <c r="B56" s="65"/>
      <c r="C56" s="65"/>
      <c r="D56" s="65"/>
      <c r="E56" s="65"/>
      <c r="F56" s="65"/>
      <c r="G56" s="65"/>
      <c r="H56" s="65"/>
      <c r="I56" s="65"/>
    </row>
    <row r="57" spans="1:9" x14ac:dyDescent="0.25">
      <c r="A57" s="65"/>
      <c r="B57" s="65"/>
      <c r="C57" s="65"/>
      <c r="D57" s="65"/>
      <c r="E57" s="65"/>
      <c r="F57" s="65"/>
      <c r="G57" s="65"/>
      <c r="H57" s="65"/>
      <c r="I57" s="65"/>
    </row>
    <row r="58" spans="1:9" x14ac:dyDescent="0.25">
      <c r="A58" s="65"/>
      <c r="B58" s="65"/>
      <c r="C58" s="65"/>
      <c r="D58" s="65"/>
      <c r="E58" s="65"/>
      <c r="F58" s="65"/>
      <c r="G58" s="65"/>
      <c r="H58" s="65"/>
      <c r="I58" s="65"/>
    </row>
    <row r="59" spans="1:9" x14ac:dyDescent="0.25">
      <c r="A59" s="65"/>
      <c r="B59" s="65"/>
      <c r="C59" s="65"/>
      <c r="D59" s="65"/>
      <c r="E59" s="65"/>
      <c r="F59" s="65"/>
      <c r="G59" s="65"/>
      <c r="H59" s="65"/>
      <c r="I59" s="65"/>
    </row>
    <row r="60" spans="1:9" x14ac:dyDescent="0.25">
      <c r="A60" s="65"/>
      <c r="B60" s="65"/>
      <c r="C60" s="65"/>
      <c r="D60" s="65"/>
      <c r="E60" s="65"/>
      <c r="F60" s="65"/>
      <c r="G60" s="65"/>
      <c r="H60" s="65"/>
      <c r="I60" s="65"/>
    </row>
    <row r="61" spans="1:9" x14ac:dyDescent="0.25">
      <c r="A61" s="65"/>
      <c r="B61" s="65"/>
      <c r="C61" s="65"/>
      <c r="D61" s="65"/>
      <c r="E61" s="65"/>
      <c r="F61" s="65"/>
      <c r="G61" s="65"/>
      <c r="H61" s="65"/>
      <c r="I61" s="65"/>
    </row>
  </sheetData>
  <sheetProtection algorithmName="SHA-512" hashValue="gWQ6JpqtXwtrAW6USr3feBb7fxX3gFZlaIfNgvylbvYHuVhsF1y0Lfi1dYvMjNB7ct4g5ZCZU9vahsJSTs3SHA==" saltValue="vPA1+5xlmJMRU6/hB4GvMg==" spinCount="100000" sheet="1" objects="1" scenarios="1" selectLockedCells="1"/>
  <pageMargins left="1.2" right="0.7" top="1.25" bottom="0.75" header="0.8" footer="0.3"/>
  <pageSetup scale="59" orientation="landscape" r:id="rId1"/>
  <headerFooter>
    <oddHeader>&amp;L&amp;"-,Bold"State USF Petition Filing Requirement -WAC 480-123-110(1)(e)
Current Year Balance Sheet</oddHeader>
    <oddFooter>&amp;CPage &amp;P of &amp;N&amp;R&amp;D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1"/>
  <sheetViews>
    <sheetView zoomScaleNormal="100" workbookViewId="0">
      <selection activeCell="A21" sqref="A21"/>
    </sheetView>
  </sheetViews>
  <sheetFormatPr defaultRowHeight="15" x14ac:dyDescent="0.25"/>
  <cols>
    <col min="1" max="1" width="35.7109375" customWidth="1"/>
    <col min="2" max="3" width="13.85546875" customWidth="1"/>
    <col min="4" max="4" width="5.85546875" customWidth="1"/>
    <col min="5" max="5" width="45" bestFit="1" customWidth="1"/>
    <col min="6" max="7" width="13.85546875" customWidth="1"/>
  </cols>
  <sheetData>
    <row r="2" spans="1:7" x14ac:dyDescent="0.25">
      <c r="A2" t="s">
        <v>160</v>
      </c>
    </row>
    <row r="3" spans="1:7" x14ac:dyDescent="0.25">
      <c r="A3" s="57" t="str">
        <f>PriorYearBalanceSheet!A3</f>
        <v>ST. JOHN TELEPHONE, INC.</v>
      </c>
      <c r="B3" s="65"/>
      <c r="C3" s="65"/>
      <c r="D3" s="65"/>
      <c r="E3" s="65"/>
      <c r="F3" s="65"/>
      <c r="G3" s="65"/>
    </row>
    <row r="4" spans="1:7" x14ac:dyDescent="0.25">
      <c r="A4" s="66"/>
      <c r="B4" s="65"/>
      <c r="C4" s="65"/>
      <c r="D4" s="65"/>
      <c r="E4" s="65"/>
      <c r="F4" s="65"/>
      <c r="G4" s="65"/>
    </row>
    <row r="5" spans="1:7" x14ac:dyDescent="0.25">
      <c r="A5" s="65"/>
      <c r="B5" s="65"/>
      <c r="C5" s="65"/>
      <c r="D5" s="65"/>
    </row>
    <row r="6" spans="1:7" x14ac:dyDescent="0.25">
      <c r="A6" s="6"/>
      <c r="B6" s="9" t="s">
        <v>108</v>
      </c>
      <c r="C6" s="9" t="s">
        <v>108</v>
      </c>
      <c r="D6" s="9"/>
      <c r="E6" s="6"/>
      <c r="F6" s="9" t="s">
        <v>108</v>
      </c>
      <c r="G6" s="23" t="s">
        <v>108</v>
      </c>
    </row>
    <row r="7" spans="1:7" x14ac:dyDescent="0.25">
      <c r="A7" s="7" t="s">
        <v>75</v>
      </c>
      <c r="B7" s="10" t="s">
        <v>72</v>
      </c>
      <c r="C7" s="10" t="s">
        <v>111</v>
      </c>
      <c r="D7" s="10"/>
      <c r="E7" s="7" t="s">
        <v>74</v>
      </c>
      <c r="F7" s="10" t="s">
        <v>72</v>
      </c>
      <c r="G7" s="4" t="s">
        <v>111</v>
      </c>
    </row>
    <row r="8" spans="1:7" x14ac:dyDescent="0.25">
      <c r="A8" s="8"/>
      <c r="B8" s="11" t="s">
        <v>242</v>
      </c>
      <c r="C8" s="11" t="s">
        <v>267</v>
      </c>
      <c r="D8" s="11"/>
      <c r="E8" s="8"/>
      <c r="F8" s="11" t="s">
        <v>242</v>
      </c>
      <c r="G8" s="5" t="s">
        <v>267</v>
      </c>
    </row>
    <row r="9" spans="1:7" x14ac:dyDescent="0.25">
      <c r="A9" s="20" t="s">
        <v>52</v>
      </c>
      <c r="B9" s="6"/>
      <c r="C9" s="6"/>
      <c r="D9" s="6"/>
      <c r="E9" s="20" t="s">
        <v>76</v>
      </c>
      <c r="F9" s="6"/>
      <c r="G9" s="14"/>
    </row>
    <row r="10" spans="1:7" x14ac:dyDescent="0.25">
      <c r="A10" s="17" t="s">
        <v>41</v>
      </c>
      <c r="B10" s="32">
        <f>PriorYearBalanceSheet!D10</f>
        <v>2921676</v>
      </c>
      <c r="C10" s="32">
        <f>'CurrentYearBalanceSheet '!D10</f>
        <v>1920833</v>
      </c>
      <c r="D10" s="17"/>
      <c r="E10" s="17" t="s">
        <v>77</v>
      </c>
      <c r="F10" s="32">
        <f>PriorYearBalanceSheet!I10</f>
        <v>28654</v>
      </c>
      <c r="G10" s="32">
        <f>'CurrentYearBalanceSheet '!I10</f>
        <v>99582</v>
      </c>
    </row>
    <row r="11" spans="1:7" x14ac:dyDescent="0.25">
      <c r="A11" s="17" t="s">
        <v>129</v>
      </c>
      <c r="B11" s="32">
        <f>PriorYearBalanceSheet!D11</f>
        <v>0</v>
      </c>
      <c r="C11" s="32">
        <f>'CurrentYearBalanceSheet '!D11</f>
        <v>0</v>
      </c>
      <c r="D11" s="17"/>
      <c r="E11" s="17" t="s">
        <v>79</v>
      </c>
      <c r="F11" s="32">
        <f>PriorYearBalanceSheet!I11</f>
        <v>0</v>
      </c>
      <c r="G11" s="32">
        <f>'CurrentYearBalanceSheet '!I11</f>
        <v>0</v>
      </c>
    </row>
    <row r="12" spans="1:7" x14ac:dyDescent="0.25">
      <c r="A12" s="17" t="s">
        <v>42</v>
      </c>
      <c r="B12" s="22"/>
      <c r="C12" s="22"/>
      <c r="D12" s="18"/>
      <c r="E12" s="17" t="s">
        <v>80</v>
      </c>
      <c r="F12" s="32">
        <f>PriorYearBalanceSheet!I12</f>
        <v>0</v>
      </c>
      <c r="G12" s="32">
        <f>'CurrentYearBalanceSheet '!I12</f>
        <v>0</v>
      </c>
    </row>
    <row r="13" spans="1:7" x14ac:dyDescent="0.25">
      <c r="A13" s="17" t="s">
        <v>43</v>
      </c>
      <c r="B13" s="32">
        <f>PriorYearBalanceSheet!D13</f>
        <v>0</v>
      </c>
      <c r="C13" s="32">
        <f>'CurrentYearBalanceSheet '!D13</f>
        <v>0</v>
      </c>
      <c r="D13" s="17"/>
      <c r="E13" s="17" t="s">
        <v>81</v>
      </c>
      <c r="F13" s="32">
        <f>PriorYearBalanceSheet!I13</f>
        <v>100</v>
      </c>
      <c r="G13" s="32">
        <f>'CurrentYearBalanceSheet '!I13</f>
        <v>100</v>
      </c>
    </row>
    <row r="14" spans="1:7" x14ac:dyDescent="0.25">
      <c r="A14" s="17" t="s">
        <v>46</v>
      </c>
      <c r="B14" s="32">
        <f>PriorYearBalanceSheet!D14</f>
        <v>0</v>
      </c>
      <c r="C14" s="32">
        <f>'CurrentYearBalanceSheet '!D14</f>
        <v>0</v>
      </c>
      <c r="D14" s="17"/>
      <c r="E14" s="17" t="s">
        <v>82</v>
      </c>
      <c r="F14" s="32">
        <f>PriorYearBalanceSheet!I14</f>
        <v>357178</v>
      </c>
      <c r="G14" s="32">
        <f>'CurrentYearBalanceSheet '!I14</f>
        <v>373952</v>
      </c>
    </row>
    <row r="15" spans="1:7" x14ac:dyDescent="0.25">
      <c r="A15" s="17" t="s">
        <v>44</v>
      </c>
      <c r="B15" s="32">
        <f>PriorYearBalanceSheet!D15</f>
        <v>0</v>
      </c>
      <c r="C15" s="32">
        <f>'CurrentYearBalanceSheet '!D15</f>
        <v>0</v>
      </c>
      <c r="D15" s="17"/>
      <c r="E15" s="17" t="s">
        <v>83</v>
      </c>
      <c r="F15" s="32">
        <f>PriorYearBalanceSheet!I15</f>
        <v>0</v>
      </c>
      <c r="G15" s="32">
        <f>'CurrentYearBalanceSheet '!I15</f>
        <v>0</v>
      </c>
    </row>
    <row r="16" spans="1:7" x14ac:dyDescent="0.25">
      <c r="A16" s="17" t="s">
        <v>45</v>
      </c>
      <c r="B16" s="22"/>
      <c r="C16" s="22"/>
      <c r="D16" s="18"/>
      <c r="E16" s="17" t="s">
        <v>84</v>
      </c>
      <c r="F16" s="32">
        <f>PriorYearBalanceSheet!I16</f>
        <v>0</v>
      </c>
      <c r="G16" s="32">
        <f>'CurrentYearBalanceSheet '!I16</f>
        <v>0</v>
      </c>
    </row>
    <row r="17" spans="1:7" x14ac:dyDescent="0.25">
      <c r="A17" s="17" t="s">
        <v>43</v>
      </c>
      <c r="B17" s="32">
        <f>PriorYearBalanceSheet!D17</f>
        <v>6483</v>
      </c>
      <c r="C17" s="32">
        <f>'CurrentYearBalanceSheet '!D17</f>
        <v>0</v>
      </c>
      <c r="D17" s="17"/>
      <c r="E17" s="17" t="s">
        <v>85</v>
      </c>
      <c r="F17" s="32">
        <f>PriorYearBalanceSheet!I17</f>
        <v>0</v>
      </c>
      <c r="G17" s="32">
        <f>'CurrentYearBalanceSheet '!I17</f>
        <v>0</v>
      </c>
    </row>
    <row r="18" spans="1:7" x14ac:dyDescent="0.25">
      <c r="A18" s="17" t="s">
        <v>46</v>
      </c>
      <c r="B18" s="32">
        <f>PriorYearBalanceSheet!D18</f>
        <v>222012</v>
      </c>
      <c r="C18" s="32">
        <f>'CurrentYearBalanceSheet '!D18</f>
        <v>6288</v>
      </c>
      <c r="D18" s="17"/>
      <c r="E18" s="17" t="s">
        <v>86</v>
      </c>
      <c r="F18" s="32">
        <f>PriorYearBalanceSheet!I18</f>
        <v>11939</v>
      </c>
      <c r="G18" s="32">
        <f>'CurrentYearBalanceSheet '!I18</f>
        <v>10123</v>
      </c>
    </row>
    <row r="19" spans="1:7" x14ac:dyDescent="0.25">
      <c r="A19" s="17" t="s">
        <v>44</v>
      </c>
      <c r="B19" s="32">
        <f>PriorYearBalanceSheet!D19</f>
        <v>0</v>
      </c>
      <c r="C19" s="32">
        <f>'CurrentYearBalanceSheet '!D19</f>
        <v>229900</v>
      </c>
      <c r="D19" s="17"/>
      <c r="E19" s="17" t="s">
        <v>87</v>
      </c>
      <c r="F19" s="33">
        <f>PriorYearBalanceSheet!I19</f>
        <v>51673</v>
      </c>
      <c r="G19" s="32">
        <f>'CurrentYearBalanceSheet '!I19</f>
        <v>56999</v>
      </c>
    </row>
    <row r="20" spans="1:7" x14ac:dyDescent="0.25">
      <c r="A20" s="17" t="s">
        <v>47</v>
      </c>
      <c r="B20" s="32">
        <f>PriorYearBalanceSheet!D20</f>
        <v>0</v>
      </c>
      <c r="C20" s="32">
        <f>'CurrentYearBalanceSheet '!D20</f>
        <v>0</v>
      </c>
      <c r="D20" s="17"/>
      <c r="E20" s="17" t="s">
        <v>88</v>
      </c>
      <c r="F20" s="36">
        <f>SUM(F10:F19)</f>
        <v>449544</v>
      </c>
      <c r="G20" s="35">
        <f>SUM(G10:G19)</f>
        <v>540756</v>
      </c>
    </row>
    <row r="21" spans="1:7" x14ac:dyDescent="0.25">
      <c r="A21" s="17" t="s">
        <v>48</v>
      </c>
      <c r="B21" s="32">
        <f>PriorYearBalanceSheet!D21</f>
        <v>18418</v>
      </c>
      <c r="C21" s="32">
        <f>'CurrentYearBalanceSheet '!D21</f>
        <v>125819</v>
      </c>
      <c r="D21" s="17"/>
      <c r="E21" s="21" t="s">
        <v>89</v>
      </c>
      <c r="F21" s="17"/>
      <c r="G21" s="14"/>
    </row>
    <row r="22" spans="1:7" x14ac:dyDescent="0.25">
      <c r="A22" s="17" t="s">
        <v>49</v>
      </c>
      <c r="B22" s="32">
        <f>PriorYearBalanceSheet!D22</f>
        <v>1062</v>
      </c>
      <c r="C22" s="32">
        <f>'CurrentYearBalanceSheet '!D22</f>
        <v>200615</v>
      </c>
      <c r="D22" s="17"/>
      <c r="E22" s="17" t="s">
        <v>90</v>
      </c>
      <c r="F22" s="32">
        <f>PriorYearBalanceSheet!I22</f>
        <v>4308710</v>
      </c>
      <c r="G22" s="32">
        <f>'CurrentYearBalanceSheet '!I22</f>
        <v>3804600</v>
      </c>
    </row>
    <row r="23" spans="1:7" x14ac:dyDescent="0.25">
      <c r="A23" s="17" t="s">
        <v>50</v>
      </c>
      <c r="B23" s="32">
        <f>PriorYearBalanceSheet!D23</f>
        <v>55656</v>
      </c>
      <c r="C23" s="32">
        <f>'CurrentYearBalanceSheet '!D23</f>
        <v>122853</v>
      </c>
      <c r="D23" s="17"/>
      <c r="E23" s="17" t="s">
        <v>91</v>
      </c>
      <c r="F23" s="32">
        <f>PriorYearBalanceSheet!I23</f>
        <v>0</v>
      </c>
      <c r="G23" s="32">
        <f>'CurrentYearBalanceSheet '!I23</f>
        <v>0</v>
      </c>
    </row>
    <row r="24" spans="1:7" x14ac:dyDescent="0.25">
      <c r="A24" s="17" t="s">
        <v>51</v>
      </c>
      <c r="B24" s="33">
        <f>PriorYearBalanceSheet!D24</f>
        <v>0</v>
      </c>
      <c r="C24" s="33">
        <f>'CurrentYearBalanceSheet '!D24</f>
        <v>0</v>
      </c>
      <c r="D24" s="17"/>
      <c r="E24" s="17" t="s">
        <v>92</v>
      </c>
      <c r="F24" s="32">
        <f>PriorYearBalanceSheet!I24</f>
        <v>0</v>
      </c>
      <c r="G24" s="32">
        <f>'CurrentYearBalanceSheet '!I24</f>
        <v>0</v>
      </c>
    </row>
    <row r="25" spans="1:7" x14ac:dyDescent="0.25">
      <c r="A25" s="17" t="s">
        <v>40</v>
      </c>
      <c r="B25" s="32">
        <f>B10+B11+B13+B14+B15+B17+B18+B19+B20+B21+B22+B23+B24</f>
        <v>3225307</v>
      </c>
      <c r="C25" s="32">
        <f>C10+C11+C13+C14+C15+C17+C18+C19+C20+C21+C22+C23+C24</f>
        <v>2606308</v>
      </c>
      <c r="D25" s="17"/>
      <c r="E25" s="17" t="s">
        <v>93</v>
      </c>
      <c r="F25" s="32">
        <f>PriorYearBalanceSheet!I25</f>
        <v>0</v>
      </c>
      <c r="G25" s="32">
        <f>'CurrentYearBalanceSheet '!I25</f>
        <v>0</v>
      </c>
    </row>
    <row r="26" spans="1:7" x14ac:dyDescent="0.25">
      <c r="A26" s="17"/>
      <c r="B26" s="32"/>
      <c r="C26" s="32"/>
      <c r="D26" s="17"/>
      <c r="E26" s="17" t="s">
        <v>94</v>
      </c>
      <c r="F26" s="32">
        <f>PriorYearBalanceSheet!I26</f>
        <v>0</v>
      </c>
      <c r="G26" s="32">
        <f>'CurrentYearBalanceSheet '!I26</f>
        <v>0</v>
      </c>
    </row>
    <row r="27" spans="1:7" x14ac:dyDescent="0.25">
      <c r="A27" s="17"/>
      <c r="B27" s="17"/>
      <c r="C27" s="17"/>
      <c r="D27" s="17"/>
      <c r="E27" s="17" t="s">
        <v>95</v>
      </c>
      <c r="F27" s="32">
        <f>PriorYearBalanceSheet!I27</f>
        <v>0</v>
      </c>
      <c r="G27" s="32">
        <f>'CurrentYearBalanceSheet '!I27</f>
        <v>0</v>
      </c>
    </row>
    <row r="28" spans="1:7" x14ac:dyDescent="0.25">
      <c r="A28" s="21" t="s">
        <v>53</v>
      </c>
      <c r="B28" s="17"/>
      <c r="C28" s="17"/>
      <c r="D28" s="17"/>
      <c r="E28" s="17" t="s">
        <v>130</v>
      </c>
      <c r="F28" s="32">
        <f>PriorYearBalanceSheet!I28</f>
        <v>0</v>
      </c>
      <c r="G28" s="32">
        <f>'CurrentYearBalanceSheet '!I28</f>
        <v>0</v>
      </c>
    </row>
    <row r="29" spans="1:7" x14ac:dyDescent="0.25">
      <c r="A29" s="17" t="s">
        <v>58</v>
      </c>
      <c r="B29" s="22"/>
      <c r="C29" s="22"/>
      <c r="D29" s="18"/>
      <c r="E29" s="17" t="s">
        <v>96</v>
      </c>
      <c r="F29" s="32">
        <f>PriorYearBalanceSheet!I29</f>
        <v>0</v>
      </c>
      <c r="G29" s="32">
        <f>'CurrentYearBalanceSheet '!I29</f>
        <v>0</v>
      </c>
    </row>
    <row r="30" spans="1:7" x14ac:dyDescent="0.25">
      <c r="A30" s="17" t="s">
        <v>54</v>
      </c>
      <c r="B30" s="32">
        <f>PriorYearBalanceSheet!D30</f>
        <v>0</v>
      </c>
      <c r="C30" s="32">
        <f>'CurrentYearBalanceSheet '!D30</f>
        <v>0</v>
      </c>
      <c r="D30" s="17"/>
      <c r="E30" s="17" t="s">
        <v>97</v>
      </c>
      <c r="F30" s="32">
        <f>PriorYearBalanceSheet!I30</f>
        <v>0</v>
      </c>
      <c r="G30" s="32">
        <f>'CurrentYearBalanceSheet '!I30</f>
        <v>194622</v>
      </c>
    </row>
    <row r="31" spans="1:7" x14ac:dyDescent="0.25">
      <c r="A31" s="17" t="s">
        <v>55</v>
      </c>
      <c r="B31" s="32">
        <f>PriorYearBalanceSheet!D31</f>
        <v>1623310</v>
      </c>
      <c r="C31" s="32">
        <f>'CurrentYearBalanceSheet '!D31</f>
        <v>1355424</v>
      </c>
      <c r="D31" s="17"/>
      <c r="E31" s="17" t="s">
        <v>98</v>
      </c>
      <c r="F31" s="33">
        <f>PriorYearBalanceSheet!I31</f>
        <v>0</v>
      </c>
      <c r="G31" s="33">
        <f>'CurrentYearBalanceSheet '!I31</f>
        <v>0</v>
      </c>
    </row>
    <row r="32" spans="1:7" x14ac:dyDescent="0.25">
      <c r="A32" s="17" t="s">
        <v>59</v>
      </c>
      <c r="B32" s="22"/>
      <c r="C32" s="22"/>
      <c r="D32" s="18"/>
      <c r="E32" s="17" t="s">
        <v>99</v>
      </c>
      <c r="F32" s="32">
        <f>SUM(F22:F31)</f>
        <v>4308710</v>
      </c>
      <c r="G32" s="32">
        <f>SUM(G22:G31)</f>
        <v>3999222</v>
      </c>
    </row>
    <row r="33" spans="1:7" x14ac:dyDescent="0.25">
      <c r="A33" s="17" t="s">
        <v>56</v>
      </c>
      <c r="B33" s="32">
        <f>PriorYearBalanceSheet!D33</f>
        <v>0</v>
      </c>
      <c r="C33" s="32">
        <f>'CurrentYearBalanceSheet '!D33</f>
        <v>0</v>
      </c>
      <c r="D33" s="17"/>
      <c r="E33" s="21" t="s">
        <v>100</v>
      </c>
      <c r="F33" s="17"/>
      <c r="G33" s="14"/>
    </row>
    <row r="34" spans="1:7" x14ac:dyDescent="0.25">
      <c r="A34" s="17" t="s">
        <v>57</v>
      </c>
      <c r="B34" s="32">
        <f>PriorYearBalanceSheet!D34</f>
        <v>311223</v>
      </c>
      <c r="C34" s="32">
        <f>'CurrentYearBalanceSheet '!D34</f>
        <v>57654</v>
      </c>
      <c r="D34" s="17"/>
      <c r="E34" s="17" t="s">
        <v>101</v>
      </c>
      <c r="F34" s="32">
        <f>PriorYearBalanceSheet!I34</f>
        <v>0</v>
      </c>
      <c r="G34" s="32">
        <f>'CurrentYearBalanceSheet '!I34</f>
        <v>0</v>
      </c>
    </row>
    <row r="35" spans="1:7" x14ac:dyDescent="0.25">
      <c r="A35" s="17" t="s">
        <v>60</v>
      </c>
      <c r="B35" s="32">
        <f>PriorYearBalanceSheet!D35</f>
        <v>1010361</v>
      </c>
      <c r="C35" s="32">
        <f>'CurrentYearBalanceSheet '!D35</f>
        <v>2580080</v>
      </c>
      <c r="D35" s="17"/>
      <c r="E35" s="18" t="s">
        <v>216</v>
      </c>
      <c r="F35" s="32">
        <f>PriorYearBalanceSheet!I35</f>
        <v>1284904</v>
      </c>
      <c r="G35" s="32">
        <f>'CurrentYearBalanceSheet '!I35</f>
        <v>1290131</v>
      </c>
    </row>
    <row r="36" spans="1:7" x14ac:dyDescent="0.25">
      <c r="A36" s="17" t="s">
        <v>61</v>
      </c>
      <c r="B36" s="32">
        <f>PriorYearBalanceSheet!D36</f>
        <v>0</v>
      </c>
      <c r="C36" s="32">
        <f>'CurrentYearBalanceSheet '!D36</f>
        <v>0</v>
      </c>
      <c r="D36" s="17"/>
      <c r="E36" s="17" t="s">
        <v>229</v>
      </c>
      <c r="F36" s="32">
        <f>PriorYearBalanceSheet!I36</f>
        <v>0</v>
      </c>
      <c r="G36" s="32">
        <f>'CurrentYearBalanceSheet '!I36</f>
        <v>0</v>
      </c>
    </row>
    <row r="37" spans="1:7" x14ac:dyDescent="0.25">
      <c r="A37" s="17" t="s">
        <v>62</v>
      </c>
      <c r="B37" s="32">
        <f>PriorYearBalanceSheet!D37</f>
        <v>0</v>
      </c>
      <c r="C37" s="32">
        <f>'CurrentYearBalanceSheet '!D37</f>
        <v>0</v>
      </c>
      <c r="D37" s="17"/>
      <c r="E37" s="17" t="s">
        <v>255</v>
      </c>
      <c r="F37" s="33">
        <f>PriorYearBalanceSheet!I37</f>
        <v>0</v>
      </c>
      <c r="G37" s="33">
        <f>'CurrentYearBalanceSheet '!I37</f>
        <v>0</v>
      </c>
    </row>
    <row r="38" spans="1:7" x14ac:dyDescent="0.25">
      <c r="A38" s="17" t="s">
        <v>63</v>
      </c>
      <c r="B38" s="33">
        <f>PriorYearBalanceSheet!D38</f>
        <v>0</v>
      </c>
      <c r="C38" s="33">
        <f>'CurrentYearBalanceSheet '!D38</f>
        <v>0</v>
      </c>
      <c r="D38" s="17"/>
      <c r="E38" s="17" t="s">
        <v>217</v>
      </c>
      <c r="F38" s="32">
        <f>SUM(F34:F37)</f>
        <v>1284904</v>
      </c>
      <c r="G38" s="32">
        <f>SUM(G34:G37)</f>
        <v>1290131</v>
      </c>
    </row>
    <row r="39" spans="1:7" x14ac:dyDescent="0.25">
      <c r="A39" s="17" t="s">
        <v>64</v>
      </c>
      <c r="B39" s="32">
        <f>B30+B31+B33+B34+B35+B36+B37+B38</f>
        <v>2944894</v>
      </c>
      <c r="C39" s="32">
        <f>C30+C31+C33+C34+C35+C36+C37+C38</f>
        <v>3993158</v>
      </c>
      <c r="D39" s="17"/>
      <c r="E39" s="21" t="s">
        <v>102</v>
      </c>
      <c r="F39" s="17"/>
      <c r="G39" s="14"/>
    </row>
    <row r="40" spans="1:7" x14ac:dyDescent="0.25">
      <c r="A40" s="17"/>
      <c r="B40" s="17"/>
      <c r="C40" s="17"/>
      <c r="D40" s="17"/>
      <c r="E40" s="17" t="s">
        <v>218</v>
      </c>
      <c r="F40" s="32">
        <f>PriorYearBalanceSheet!I40</f>
        <v>37140</v>
      </c>
      <c r="G40" s="32">
        <f>'CurrentYearBalanceSheet '!I40</f>
        <v>37180</v>
      </c>
    </row>
    <row r="41" spans="1:7" x14ac:dyDescent="0.25">
      <c r="A41" s="21" t="s">
        <v>65</v>
      </c>
      <c r="B41" s="17"/>
      <c r="C41" s="17"/>
      <c r="D41" s="17"/>
      <c r="E41" s="17" t="s">
        <v>219</v>
      </c>
      <c r="F41" s="32">
        <f>PriorYearBalanceSheet!I41</f>
        <v>0</v>
      </c>
      <c r="G41" s="32">
        <f>'CurrentYearBalanceSheet '!I41</f>
        <v>0</v>
      </c>
    </row>
    <row r="42" spans="1:7" x14ac:dyDescent="0.25">
      <c r="A42" s="17" t="s">
        <v>66</v>
      </c>
      <c r="B42" s="32">
        <f>PriorYearBalanceSheet!D42</f>
        <v>13042347</v>
      </c>
      <c r="C42" s="32">
        <f>'CurrentYearBalanceSheet '!D42</f>
        <v>12906509</v>
      </c>
      <c r="D42" s="17"/>
      <c r="E42" s="17" t="s">
        <v>220</v>
      </c>
      <c r="F42" s="32">
        <f>PriorYearBalanceSheet!I42</f>
        <v>0</v>
      </c>
      <c r="G42" s="32">
        <f>'CurrentYearBalanceSheet '!I42</f>
        <v>0</v>
      </c>
    </row>
    <row r="43" spans="1:7" x14ac:dyDescent="0.25">
      <c r="A43" s="17" t="s">
        <v>67</v>
      </c>
      <c r="B43" s="32">
        <f>PriorYearBalanceSheet!D43</f>
        <v>0</v>
      </c>
      <c r="C43" s="32">
        <f>'CurrentYearBalanceSheet '!D43</f>
        <v>0</v>
      </c>
      <c r="D43" s="17"/>
      <c r="E43" s="17" t="s">
        <v>226</v>
      </c>
      <c r="F43" s="32">
        <f>PriorYearBalanceSheet!I43</f>
        <v>0</v>
      </c>
      <c r="G43" s="32">
        <f>'CurrentYearBalanceSheet '!I43</f>
        <v>0</v>
      </c>
    </row>
    <row r="44" spans="1:7" x14ac:dyDescent="0.25">
      <c r="A44" s="17" t="s">
        <v>68</v>
      </c>
      <c r="B44" s="32">
        <f>PriorYearBalanceSheet!D44</f>
        <v>0</v>
      </c>
      <c r="C44" s="32">
        <f>'CurrentYearBalanceSheet '!D44</f>
        <v>4323</v>
      </c>
      <c r="D44" s="17"/>
      <c r="E44" s="17" t="s">
        <v>221</v>
      </c>
      <c r="F44" s="32">
        <f>PriorYearBalanceSheet!I44</f>
        <v>0</v>
      </c>
      <c r="G44" s="32">
        <f>'CurrentYearBalanceSheet '!I44</f>
        <v>0</v>
      </c>
    </row>
    <row r="45" spans="1:7" x14ac:dyDescent="0.25">
      <c r="A45" s="17" t="s">
        <v>69</v>
      </c>
      <c r="B45" s="32">
        <f>PriorYearBalanceSheet!D45</f>
        <v>0</v>
      </c>
      <c r="C45" s="32">
        <f>'CurrentYearBalanceSheet '!D45</f>
        <v>0</v>
      </c>
      <c r="D45" s="17"/>
      <c r="E45" s="17" t="s">
        <v>222</v>
      </c>
      <c r="F45" s="32">
        <f>PriorYearBalanceSheet!I45</f>
        <v>0</v>
      </c>
      <c r="G45" s="32">
        <f>'CurrentYearBalanceSheet '!I45</f>
        <v>0</v>
      </c>
    </row>
    <row r="46" spans="1:7" x14ac:dyDescent="0.25">
      <c r="A46" s="17" t="s">
        <v>110</v>
      </c>
      <c r="B46" s="33">
        <f>PriorYearBalanceSheet!D46</f>
        <v>-6360861</v>
      </c>
      <c r="C46" s="33">
        <f>'CurrentYearBalanceSheet '!D46</f>
        <v>-6684670</v>
      </c>
      <c r="D46" s="17"/>
      <c r="E46" s="17" t="s">
        <v>230</v>
      </c>
      <c r="F46" s="33">
        <f>PriorYearBalanceSheet!I46</f>
        <v>6771089</v>
      </c>
      <c r="G46" s="33">
        <f>'CurrentYearBalanceSheet '!I46</f>
        <v>6958339</v>
      </c>
    </row>
    <row r="47" spans="1:7" x14ac:dyDescent="0.25">
      <c r="A47" s="17" t="s">
        <v>70</v>
      </c>
      <c r="B47" s="32">
        <f>SUM(B42:B46)</f>
        <v>6681486</v>
      </c>
      <c r="C47" s="32">
        <f>SUM(C42:C46)</f>
        <v>6226162</v>
      </c>
      <c r="D47" s="17"/>
      <c r="E47" s="17" t="s">
        <v>224</v>
      </c>
      <c r="F47" s="32">
        <f>SUM(F40:F46)</f>
        <v>6808229</v>
      </c>
      <c r="G47" s="32">
        <f>SUM(G40:G46)</f>
        <v>6995519</v>
      </c>
    </row>
    <row r="48" spans="1:7" x14ac:dyDescent="0.25">
      <c r="A48" s="17"/>
      <c r="B48" s="17"/>
      <c r="C48" s="17"/>
      <c r="D48" s="17"/>
      <c r="E48" s="17"/>
      <c r="F48" s="17"/>
      <c r="G48" s="14"/>
    </row>
    <row r="49" spans="1:7" ht="15.75" thickBot="1" x14ac:dyDescent="0.3">
      <c r="A49" s="21" t="s">
        <v>195</v>
      </c>
      <c r="B49" s="34">
        <f>B25+B39+B47</f>
        <v>12851687</v>
      </c>
      <c r="C49" s="34">
        <f>C25+C39+C47</f>
        <v>12825628</v>
      </c>
      <c r="D49" s="17"/>
      <c r="E49" s="21" t="s">
        <v>225</v>
      </c>
      <c r="F49" s="34">
        <f>F20+F32+F38+F47</f>
        <v>12851387</v>
      </c>
      <c r="G49" s="34">
        <f>G20+G32+G38+G47</f>
        <v>12825628</v>
      </c>
    </row>
    <row r="50" spans="1:7" ht="15.75" thickTop="1" x14ac:dyDescent="0.25">
      <c r="A50" s="19"/>
      <c r="B50" s="19"/>
      <c r="C50" s="19"/>
      <c r="D50" s="19"/>
      <c r="E50" s="19"/>
      <c r="F50" s="19"/>
      <c r="G50" s="15"/>
    </row>
    <row r="51" spans="1:7" x14ac:dyDescent="0.25">
      <c r="A51" t="s">
        <v>179</v>
      </c>
      <c r="B51" s="65"/>
      <c r="C51" s="65"/>
      <c r="D51" s="65"/>
      <c r="E51" s="65"/>
      <c r="F51" s="65"/>
      <c r="G51" s="65"/>
    </row>
    <row r="52" spans="1:7" x14ac:dyDescent="0.25">
      <c r="A52" t="s">
        <v>109</v>
      </c>
      <c r="B52" s="65"/>
      <c r="C52" s="65"/>
      <c r="D52" s="65"/>
      <c r="E52" s="65"/>
      <c r="F52" s="65"/>
      <c r="G52" s="65"/>
    </row>
    <row r="53" spans="1:7" x14ac:dyDescent="0.25">
      <c r="A53" t="s">
        <v>256</v>
      </c>
      <c r="B53" s="65"/>
      <c r="C53" s="65"/>
      <c r="D53" s="65"/>
      <c r="E53" s="65"/>
      <c r="F53" s="65"/>
      <c r="G53" s="65"/>
    </row>
    <row r="54" spans="1:7" x14ac:dyDescent="0.25">
      <c r="A54" s="65"/>
      <c r="B54" s="65"/>
      <c r="C54" s="65"/>
      <c r="D54" s="65"/>
      <c r="E54" s="65"/>
      <c r="F54" s="65"/>
      <c r="G54" s="65"/>
    </row>
    <row r="55" spans="1:7" x14ac:dyDescent="0.25">
      <c r="A55" s="65"/>
      <c r="B55" s="65"/>
      <c r="C55" s="65"/>
      <c r="D55" s="65"/>
      <c r="E55" s="65"/>
      <c r="F55" s="65"/>
      <c r="G55" s="65"/>
    </row>
    <row r="56" spans="1:7" x14ac:dyDescent="0.25">
      <c r="A56" s="65"/>
      <c r="B56" s="65"/>
      <c r="C56" s="65"/>
      <c r="D56" s="65"/>
      <c r="E56" s="65"/>
      <c r="F56" s="65"/>
      <c r="G56" s="65"/>
    </row>
    <row r="57" spans="1:7" x14ac:dyDescent="0.25">
      <c r="A57" s="65"/>
      <c r="B57" s="65"/>
      <c r="C57" s="65"/>
      <c r="D57" s="65"/>
      <c r="E57" s="65"/>
      <c r="F57" s="65"/>
      <c r="G57" s="65"/>
    </row>
    <row r="58" spans="1:7" x14ac:dyDescent="0.25">
      <c r="A58" s="65"/>
      <c r="B58" s="65"/>
      <c r="C58" s="65"/>
      <c r="D58" s="65"/>
      <c r="E58" s="65"/>
      <c r="F58" s="65"/>
      <c r="G58" s="65"/>
    </row>
    <row r="59" spans="1:7" x14ac:dyDescent="0.25">
      <c r="A59" s="65"/>
      <c r="B59" s="65"/>
      <c r="C59" s="65"/>
      <c r="D59" s="65"/>
      <c r="E59" s="65"/>
      <c r="F59" s="65"/>
      <c r="G59" s="65"/>
    </row>
    <row r="60" spans="1:7" x14ac:dyDescent="0.25">
      <c r="A60" s="65"/>
      <c r="B60" s="65"/>
      <c r="C60" s="65"/>
      <c r="D60" s="65"/>
      <c r="E60" s="65"/>
      <c r="F60" s="65"/>
      <c r="G60" s="65"/>
    </row>
    <row r="61" spans="1:7" x14ac:dyDescent="0.25">
      <c r="A61" s="65"/>
      <c r="B61" s="65"/>
      <c r="C61" s="65"/>
      <c r="D61" s="65"/>
      <c r="E61" s="65"/>
      <c r="F61" s="65"/>
      <c r="G61" s="65"/>
    </row>
  </sheetData>
  <sheetProtection algorithmName="SHA-512" hashValue="Jum7O+WoGDazVTBAHYzwsSB/T+xV+FBybD0Lp8Or0jY+BRJcGaFgadZsvbR6lz+TCzCVQ+XvFhkWJC6mL9kYpw==" saltValue="FH8sNp1jQOf9ArWs621crw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Balance Sheet</oddHeader>
    <oddFooter>&amp;CPage &amp;P of &amp;N&amp;R&amp;D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3"/>
  <sheetViews>
    <sheetView zoomScaleNormal="100" workbookViewId="0">
      <selection activeCell="A21" sqref="A21"/>
    </sheetView>
  </sheetViews>
  <sheetFormatPr defaultRowHeight="15" x14ac:dyDescent="0.25"/>
  <cols>
    <col min="1" max="1" width="6.140625" bestFit="1" customWidth="1"/>
    <col min="2" max="2" width="52.28515625" customWidth="1"/>
    <col min="3" max="3" width="6.28515625" customWidth="1"/>
    <col min="4" max="6" width="13.85546875" customWidth="1"/>
  </cols>
  <sheetData>
    <row r="2" spans="1:6" x14ac:dyDescent="0.25">
      <c r="B2" t="s">
        <v>160</v>
      </c>
    </row>
    <row r="3" spans="1:6" x14ac:dyDescent="0.25">
      <c r="B3" s="57" t="str">
        <f>PriorYearBalanceSheet!A3</f>
        <v>ST. JOHN TELEPHONE, INC.</v>
      </c>
      <c r="C3" s="65"/>
      <c r="D3" s="65"/>
      <c r="E3" s="65"/>
      <c r="F3" s="65"/>
    </row>
    <row r="4" spans="1:6" x14ac:dyDescent="0.25">
      <c r="B4" s="66"/>
      <c r="C4" s="65"/>
      <c r="D4" s="65"/>
      <c r="E4" s="65"/>
      <c r="F4" s="65"/>
    </row>
    <row r="5" spans="1:6" x14ac:dyDescent="0.25">
      <c r="B5" s="65"/>
      <c r="C5" s="65"/>
      <c r="D5" s="65"/>
      <c r="E5" s="65"/>
      <c r="F5" s="65"/>
    </row>
    <row r="6" spans="1:6" x14ac:dyDescent="0.25">
      <c r="A6" s="6"/>
      <c r="B6" s="6"/>
      <c r="C6" s="9" t="s">
        <v>162</v>
      </c>
      <c r="D6" s="9" t="s">
        <v>105</v>
      </c>
      <c r="E6" s="9" t="s">
        <v>105</v>
      </c>
      <c r="F6" s="23" t="s">
        <v>116</v>
      </c>
    </row>
    <row r="7" spans="1:6" x14ac:dyDescent="0.25">
      <c r="A7" s="17" t="s">
        <v>0</v>
      </c>
      <c r="B7" s="10" t="s">
        <v>147</v>
      </c>
      <c r="C7" s="10" t="s">
        <v>118</v>
      </c>
      <c r="D7" s="10" t="s">
        <v>73</v>
      </c>
      <c r="E7" s="10" t="s">
        <v>73</v>
      </c>
      <c r="F7" s="4" t="s">
        <v>117</v>
      </c>
    </row>
    <row r="8" spans="1:6" x14ac:dyDescent="0.25">
      <c r="A8" s="11"/>
      <c r="B8" s="19"/>
      <c r="C8" s="11" t="s">
        <v>119</v>
      </c>
      <c r="D8" s="11">
        <v>2017</v>
      </c>
      <c r="E8" s="11">
        <v>2018</v>
      </c>
      <c r="F8" s="5" t="s">
        <v>71</v>
      </c>
    </row>
    <row r="9" spans="1:6" x14ac:dyDescent="0.25">
      <c r="A9" s="9"/>
      <c r="B9" s="20" t="s">
        <v>112</v>
      </c>
      <c r="C9" s="6"/>
      <c r="D9" s="6"/>
      <c r="E9" s="6"/>
      <c r="F9" s="14"/>
    </row>
    <row r="10" spans="1:6" x14ac:dyDescent="0.25">
      <c r="A10" s="10">
        <v>1</v>
      </c>
      <c r="B10" s="17" t="s">
        <v>257</v>
      </c>
      <c r="C10" s="10">
        <v>18</v>
      </c>
      <c r="D10" s="58">
        <f>'BalanceSheet(Summary)'!B42</f>
        <v>13042347</v>
      </c>
      <c r="E10" s="58">
        <f>'BalanceSheet(Summary)'!C42</f>
        <v>12906509</v>
      </c>
      <c r="F10" s="58">
        <f>(D10+E10)/2</f>
        <v>12974428</v>
      </c>
    </row>
    <row r="11" spans="1:6" x14ac:dyDescent="0.25">
      <c r="A11" s="10">
        <v>2</v>
      </c>
      <c r="B11" s="17" t="s">
        <v>161</v>
      </c>
      <c r="C11" s="10">
        <v>19</v>
      </c>
      <c r="D11" s="58">
        <f>'BalanceSheet(Summary)'!B43</f>
        <v>0</v>
      </c>
      <c r="E11" s="58">
        <f>'BalanceSheet(Summary)'!C43</f>
        <v>0</v>
      </c>
      <c r="F11" s="58">
        <f>(D11+E11)/2</f>
        <v>0</v>
      </c>
    </row>
    <row r="12" spans="1:6" x14ac:dyDescent="0.25">
      <c r="A12" s="10">
        <v>3</v>
      </c>
      <c r="B12" s="17" t="s">
        <v>114</v>
      </c>
      <c r="C12" s="10">
        <v>22</v>
      </c>
      <c r="D12" s="58">
        <f>'BalanceSheet(Summary)'!B46</f>
        <v>-6360861</v>
      </c>
      <c r="E12" s="58">
        <f>'BalanceSheet(Summary)'!C46</f>
        <v>-6684670</v>
      </c>
      <c r="F12" s="58">
        <f t="shared" ref="F12:F15" si="0">(D12+E12)/2</f>
        <v>-6522765.5</v>
      </c>
    </row>
    <row r="13" spans="1:6" x14ac:dyDescent="0.25">
      <c r="A13" s="10">
        <v>4</v>
      </c>
      <c r="B13" s="17" t="s">
        <v>113</v>
      </c>
      <c r="C13" s="10">
        <v>6</v>
      </c>
      <c r="D13" s="58">
        <f>'BalanceSheet(Summary)'!B21</f>
        <v>18418</v>
      </c>
      <c r="E13" s="58">
        <f>'BalanceSheet(Summary)'!C21</f>
        <v>125819</v>
      </c>
      <c r="F13" s="58">
        <f t="shared" si="0"/>
        <v>72118.5</v>
      </c>
    </row>
    <row r="14" spans="1:6" x14ac:dyDescent="0.25">
      <c r="A14" s="10">
        <v>5</v>
      </c>
      <c r="B14" s="17" t="s">
        <v>250</v>
      </c>
      <c r="C14" s="11"/>
      <c r="D14" s="52">
        <v>-1284904</v>
      </c>
      <c r="E14" s="52">
        <v>-1290131</v>
      </c>
      <c r="F14" s="58">
        <f t="shared" si="0"/>
        <v>-1287517.5</v>
      </c>
    </row>
    <row r="15" spans="1:6" ht="15.75" thickBot="1" x14ac:dyDescent="0.3">
      <c r="A15" s="11">
        <v>6</v>
      </c>
      <c r="B15" s="82" t="s">
        <v>155</v>
      </c>
      <c r="C15" s="84"/>
      <c r="D15" s="87">
        <f>SUM(D10:D14)</f>
        <v>5415000</v>
      </c>
      <c r="E15" s="62">
        <f>SUM(E10:E14)</f>
        <v>5057527</v>
      </c>
      <c r="F15" s="63">
        <f t="shared" si="0"/>
        <v>5236263.5</v>
      </c>
    </row>
    <row r="16" spans="1:6" ht="15.75" thickTop="1" x14ac:dyDescent="0.25">
      <c r="A16" s="12"/>
      <c r="B16" s="12"/>
      <c r="C16" s="66"/>
      <c r="D16" s="66"/>
      <c r="E16" s="66"/>
      <c r="F16" s="66"/>
    </row>
    <row r="17" spans="1:6" x14ac:dyDescent="0.25">
      <c r="B17" t="s">
        <v>169</v>
      </c>
      <c r="C17" s="65"/>
      <c r="D17" s="65"/>
      <c r="E17" s="65"/>
      <c r="F17" s="65"/>
    </row>
    <row r="18" spans="1:6" x14ac:dyDescent="0.25">
      <c r="B18" t="s">
        <v>243</v>
      </c>
      <c r="C18" s="65"/>
      <c r="D18" s="65"/>
      <c r="E18" s="65"/>
      <c r="F18" s="65"/>
    </row>
    <row r="19" spans="1:6" x14ac:dyDescent="0.25">
      <c r="B19" t="s">
        <v>115</v>
      </c>
      <c r="C19" s="65"/>
      <c r="D19" s="65"/>
      <c r="E19" s="65"/>
      <c r="F19" s="65"/>
    </row>
    <row r="20" spans="1:6" x14ac:dyDescent="0.25">
      <c r="A20" s="47" t="s">
        <v>249</v>
      </c>
      <c r="B20" t="s">
        <v>244</v>
      </c>
      <c r="C20" s="65"/>
      <c r="D20" s="65"/>
      <c r="E20" s="65"/>
      <c r="F20" s="65"/>
    </row>
    <row r="21" spans="1:6" x14ac:dyDescent="0.25">
      <c r="B21" t="s">
        <v>246</v>
      </c>
      <c r="C21" s="65"/>
      <c r="D21" s="65"/>
      <c r="E21" s="65"/>
      <c r="F21" s="65"/>
    </row>
    <row r="22" spans="1:6" x14ac:dyDescent="0.25">
      <c r="B22" t="s">
        <v>247</v>
      </c>
      <c r="C22" s="65"/>
      <c r="D22" s="65"/>
      <c r="E22" s="65"/>
      <c r="F22" s="65"/>
    </row>
    <row r="23" spans="1:6" x14ac:dyDescent="0.25">
      <c r="B23" t="s">
        <v>245</v>
      </c>
      <c r="C23" s="65"/>
      <c r="D23" s="65"/>
      <c r="E23" s="65"/>
      <c r="F23" s="65"/>
    </row>
    <row r="24" spans="1:6" x14ac:dyDescent="0.25">
      <c r="A24" s="65"/>
      <c r="B24" s="65"/>
      <c r="C24" s="65"/>
      <c r="D24" s="65"/>
      <c r="E24" s="65"/>
      <c r="F24" s="65"/>
    </row>
    <row r="25" spans="1:6" x14ac:dyDescent="0.25">
      <c r="A25" s="65"/>
      <c r="B25" s="65"/>
      <c r="C25" s="65"/>
      <c r="D25" s="65"/>
      <c r="E25" s="65"/>
      <c r="F25" s="65"/>
    </row>
    <row r="26" spans="1:6" x14ac:dyDescent="0.25">
      <c r="A26" s="65"/>
      <c r="B26" s="65"/>
      <c r="C26" s="65"/>
      <c r="D26" s="65"/>
      <c r="E26" s="65"/>
      <c r="F26" s="65"/>
    </row>
    <row r="27" spans="1:6" x14ac:dyDescent="0.25">
      <c r="A27" s="65"/>
      <c r="B27" s="65"/>
      <c r="C27" s="65"/>
      <c r="D27" s="65"/>
      <c r="E27" s="65"/>
      <c r="F27" s="65"/>
    </row>
    <row r="28" spans="1:6" x14ac:dyDescent="0.25">
      <c r="A28" s="65"/>
      <c r="B28" s="65"/>
      <c r="C28" s="65"/>
      <c r="D28" s="65"/>
      <c r="E28" s="65"/>
      <c r="F28" s="65"/>
    </row>
    <row r="29" spans="1:6" x14ac:dyDescent="0.25">
      <c r="A29" s="65"/>
      <c r="B29" s="65"/>
      <c r="C29" s="65"/>
      <c r="D29" s="65"/>
      <c r="E29" s="65"/>
      <c r="F29" s="65"/>
    </row>
    <row r="30" spans="1:6" x14ac:dyDescent="0.25">
      <c r="A30" s="65"/>
      <c r="B30" s="65"/>
      <c r="C30" s="65"/>
      <c r="D30" s="65"/>
      <c r="E30" s="65"/>
      <c r="F30" s="65"/>
    </row>
    <row r="31" spans="1:6" x14ac:dyDescent="0.25">
      <c r="A31" s="65"/>
      <c r="B31" s="65"/>
      <c r="C31" s="65"/>
      <c r="D31" s="65"/>
      <c r="E31" s="65"/>
      <c r="F31" s="65"/>
    </row>
    <row r="32" spans="1:6" x14ac:dyDescent="0.25">
      <c r="A32" s="65"/>
      <c r="B32" s="65"/>
      <c r="C32" s="65"/>
      <c r="D32" s="65"/>
      <c r="E32" s="65"/>
      <c r="F32" s="65"/>
    </row>
    <row r="33" spans="1:6" x14ac:dyDescent="0.25">
      <c r="A33" s="65"/>
      <c r="B33" s="65"/>
      <c r="C33" s="65"/>
      <c r="D33" s="65"/>
      <c r="E33" s="65"/>
      <c r="F33" s="65"/>
    </row>
  </sheetData>
  <sheetProtection algorithmName="SHA-512" hashValue="xRGUc8sLWdjmZUzZPhnFeuVeQSQAt7vQnz7smYIQzav4kOs21y8uUobGCWhnexQTMANtFvrzb8WQ/fTXpJ72NA==" saltValue="T2nyK7T3qGrqJ1utXt0eMw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Rate Base</oddHeader>
    <oddFooter>&amp;CPage &amp;P of &amp;N&amp;R&amp;D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9"/>
  <sheetViews>
    <sheetView zoomScaleNormal="100" workbookViewId="0">
      <selection activeCell="A21" sqref="A21"/>
    </sheetView>
  </sheetViews>
  <sheetFormatPr defaultRowHeight="15" x14ac:dyDescent="0.25"/>
  <cols>
    <col min="1" max="1" width="6.7109375" customWidth="1"/>
    <col min="2" max="2" width="52.28515625" customWidth="1"/>
    <col min="3" max="5" width="13.85546875" customWidth="1"/>
  </cols>
  <sheetData>
    <row r="2" spans="1:6" x14ac:dyDescent="0.25">
      <c r="B2" t="s">
        <v>160</v>
      </c>
    </row>
    <row r="3" spans="1:6" x14ac:dyDescent="0.25">
      <c r="B3" s="57" t="str">
        <f>PriorYearBalanceSheet!A3</f>
        <v>ST. JOHN TELEPHONE, INC.</v>
      </c>
      <c r="C3" s="65"/>
      <c r="D3" s="65"/>
      <c r="E3" s="65"/>
      <c r="F3" s="65"/>
    </row>
    <row r="4" spans="1:6" x14ac:dyDescent="0.25">
      <c r="B4" s="65"/>
      <c r="C4" s="65"/>
      <c r="D4" s="65"/>
      <c r="E4" s="65"/>
      <c r="F4" s="65"/>
    </row>
    <row r="5" spans="1:6" x14ac:dyDescent="0.25">
      <c r="B5" s="65"/>
      <c r="C5" s="65"/>
      <c r="D5" s="65"/>
      <c r="E5" s="65"/>
      <c r="F5" s="65"/>
    </row>
    <row r="6" spans="1:6" x14ac:dyDescent="0.25">
      <c r="A6" s="6"/>
      <c r="B6" s="6"/>
      <c r="C6" s="9" t="s">
        <v>72</v>
      </c>
      <c r="D6" s="9" t="s">
        <v>111</v>
      </c>
      <c r="E6" s="6"/>
      <c r="F6" s="3"/>
    </row>
    <row r="7" spans="1:6" x14ac:dyDescent="0.25">
      <c r="A7" s="10" t="s">
        <v>0</v>
      </c>
      <c r="B7" s="10" t="s">
        <v>147</v>
      </c>
      <c r="C7" s="10" t="s">
        <v>124</v>
      </c>
      <c r="D7" s="10" t="s">
        <v>128</v>
      </c>
      <c r="E7" s="24" t="s">
        <v>125</v>
      </c>
      <c r="F7" s="4" t="s">
        <v>126</v>
      </c>
    </row>
    <row r="8" spans="1:6" x14ac:dyDescent="0.25">
      <c r="A8" s="19"/>
      <c r="B8" s="19"/>
      <c r="C8" s="11" t="s">
        <v>248</v>
      </c>
      <c r="D8" s="11" t="s">
        <v>268</v>
      </c>
      <c r="E8" s="11"/>
      <c r="F8" s="5" t="s">
        <v>127</v>
      </c>
    </row>
    <row r="9" spans="1:6" x14ac:dyDescent="0.25">
      <c r="A9" s="6"/>
      <c r="B9" s="20" t="s">
        <v>120</v>
      </c>
      <c r="C9" s="6"/>
      <c r="D9" s="32"/>
      <c r="E9" s="6"/>
      <c r="F9" s="14"/>
    </row>
    <row r="10" spans="1:6" x14ac:dyDescent="0.25">
      <c r="A10" s="10">
        <v>1</v>
      </c>
      <c r="B10" s="17" t="s">
        <v>121</v>
      </c>
      <c r="C10" s="52">
        <v>357</v>
      </c>
      <c r="D10" s="52">
        <v>335</v>
      </c>
      <c r="E10" s="32">
        <f>D10-C10</f>
        <v>-22</v>
      </c>
      <c r="F10" s="38">
        <f>E10/C10</f>
        <v>-6.1624649859943981E-2</v>
      </c>
    </row>
    <row r="11" spans="1:6" x14ac:dyDescent="0.25">
      <c r="A11" s="10">
        <v>2</v>
      </c>
      <c r="B11" s="19" t="s">
        <v>122</v>
      </c>
      <c r="C11" s="52">
        <v>144</v>
      </c>
      <c r="D11" s="52">
        <v>144</v>
      </c>
      <c r="E11" s="32">
        <f>D11-C11</f>
        <v>0</v>
      </c>
      <c r="F11" s="38">
        <f t="shared" ref="F11:F12" si="0">E11/C11</f>
        <v>0</v>
      </c>
    </row>
    <row r="12" spans="1:6" ht="15.75" thickBot="1" x14ac:dyDescent="0.3">
      <c r="A12" s="11">
        <v>3</v>
      </c>
      <c r="B12" s="84" t="s">
        <v>123</v>
      </c>
      <c r="C12" s="34">
        <f>SUM(C10:C11)</f>
        <v>501</v>
      </c>
      <c r="D12" s="34">
        <f t="shared" ref="D12:E12" si="1">SUM(D10:D11)</f>
        <v>479</v>
      </c>
      <c r="E12" s="34">
        <f t="shared" si="1"/>
        <v>-22</v>
      </c>
      <c r="F12" s="39">
        <f t="shared" si="0"/>
        <v>-4.3912175648702596E-2</v>
      </c>
    </row>
    <row r="13" spans="1:6" ht="15.75" thickTop="1" x14ac:dyDescent="0.25">
      <c r="A13" s="103"/>
      <c r="B13" s="66"/>
      <c r="C13" s="66"/>
      <c r="D13" s="66"/>
      <c r="E13" s="66"/>
      <c r="F13" s="66"/>
    </row>
    <row r="14" spans="1:6" x14ac:dyDescent="0.25">
      <c r="A14" s="65" t="s">
        <v>183</v>
      </c>
      <c r="B14" s="65" t="s">
        <v>269</v>
      </c>
      <c r="C14" s="65"/>
      <c r="D14" s="65"/>
      <c r="E14" s="65"/>
      <c r="F14" s="65"/>
    </row>
    <row r="15" spans="1:6" x14ac:dyDescent="0.25">
      <c r="A15" s="65"/>
      <c r="B15" s="65" t="s">
        <v>205</v>
      </c>
      <c r="C15" s="65"/>
      <c r="D15" s="65"/>
      <c r="E15" s="65"/>
      <c r="F15" s="65"/>
    </row>
    <row r="16" spans="1:6" x14ac:dyDescent="0.25">
      <c r="A16" s="65"/>
      <c r="B16" s="65"/>
      <c r="C16" s="65"/>
      <c r="D16" s="65"/>
      <c r="E16" s="65"/>
      <c r="F16" s="65"/>
    </row>
    <row r="17" spans="1:6" x14ac:dyDescent="0.25">
      <c r="A17" s="65"/>
      <c r="B17" s="65"/>
      <c r="C17" s="65"/>
      <c r="D17" s="65"/>
      <c r="E17" s="65"/>
      <c r="F17" s="65"/>
    </row>
    <row r="18" spans="1:6" x14ac:dyDescent="0.25">
      <c r="A18" s="65"/>
      <c r="B18" s="65"/>
      <c r="C18" s="65"/>
      <c r="D18" s="65"/>
      <c r="E18" s="65"/>
      <c r="F18" s="65"/>
    </row>
    <row r="19" spans="1:6" x14ac:dyDescent="0.25">
      <c r="A19" s="65"/>
      <c r="B19" s="65"/>
      <c r="C19" s="65"/>
      <c r="D19" s="65"/>
      <c r="E19" s="65"/>
      <c r="F19" s="65"/>
    </row>
    <row r="20" spans="1:6" x14ac:dyDescent="0.25">
      <c r="A20" s="65"/>
      <c r="B20" s="65"/>
      <c r="C20" s="65"/>
      <c r="D20" s="65"/>
      <c r="E20" s="65"/>
      <c r="F20" s="65"/>
    </row>
    <row r="21" spans="1:6" x14ac:dyDescent="0.25">
      <c r="A21" s="65"/>
      <c r="B21" s="65"/>
      <c r="C21" s="65"/>
      <c r="D21" s="65"/>
      <c r="E21" s="65"/>
      <c r="F21" s="65"/>
    </row>
    <row r="22" spans="1:6" x14ac:dyDescent="0.25">
      <c r="A22" s="65"/>
      <c r="B22" s="65"/>
      <c r="C22" s="65"/>
      <c r="D22" s="65"/>
      <c r="E22" s="65"/>
      <c r="F22" s="65"/>
    </row>
    <row r="23" spans="1:6" x14ac:dyDescent="0.25">
      <c r="A23" s="65"/>
      <c r="B23" s="65"/>
      <c r="C23" s="65"/>
      <c r="D23" s="65"/>
      <c r="E23" s="65"/>
      <c r="F23" s="65"/>
    </row>
    <row r="24" spans="1:6" x14ac:dyDescent="0.25">
      <c r="A24" s="65"/>
      <c r="B24" s="65"/>
      <c r="C24" s="65"/>
      <c r="D24" s="65"/>
      <c r="E24" s="65"/>
      <c r="F24" s="65"/>
    </row>
    <row r="25" spans="1:6" x14ac:dyDescent="0.25">
      <c r="A25" s="65"/>
      <c r="B25" s="65"/>
      <c r="C25" s="65"/>
      <c r="D25" s="65"/>
      <c r="E25" s="65"/>
      <c r="F25" s="65"/>
    </row>
    <row r="26" spans="1:6" x14ac:dyDescent="0.25">
      <c r="A26" s="65"/>
      <c r="B26" s="65"/>
      <c r="C26" s="65"/>
      <c r="D26" s="65"/>
      <c r="E26" s="65"/>
      <c r="F26" s="65"/>
    </row>
    <row r="27" spans="1:6" x14ac:dyDescent="0.25">
      <c r="A27" s="65"/>
      <c r="B27" s="65"/>
      <c r="C27" s="65"/>
      <c r="D27" s="65"/>
      <c r="E27" s="65"/>
      <c r="F27" s="65"/>
    </row>
    <row r="28" spans="1:6" x14ac:dyDescent="0.25">
      <c r="A28" s="65"/>
      <c r="B28" s="65"/>
      <c r="C28" s="65"/>
      <c r="D28" s="65"/>
      <c r="E28" s="65"/>
      <c r="F28" s="65"/>
    </row>
    <row r="29" spans="1:6" x14ac:dyDescent="0.25">
      <c r="A29" s="65"/>
      <c r="B29" s="65"/>
      <c r="C29" s="65"/>
      <c r="D29" s="65"/>
      <c r="E29" s="65"/>
      <c r="F29" s="65"/>
    </row>
  </sheetData>
  <sheetProtection algorithmName="SHA-512" hashValue="zz6b1rja5RxTIU7/ZW6fxmqoy75mL8RkfaNxVPAKrKJEszWaIW7dmdHIKg46slL5ie4CeoykOccQn3wRGItaBg==" saltValue="1Ojx7bRUGv2utxInx/KcoA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Lines</oddHeader>
    <oddFooter>&amp;CPage &amp;P of &amp;N&amp;R&amp;D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9"/>
  <sheetViews>
    <sheetView topLeftCell="A4" zoomScaleNormal="100" workbookViewId="0">
      <selection activeCell="A21" sqref="A21"/>
    </sheetView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160</v>
      </c>
    </row>
    <row r="3" spans="1:6" x14ac:dyDescent="0.25">
      <c r="B3" s="57" t="str">
        <f>PriorYearBalanceSheet!A3</f>
        <v>ST. JOHN TELEPHONE, INC.</v>
      </c>
      <c r="C3" s="65"/>
      <c r="D3" s="65"/>
      <c r="E3" s="65"/>
    </row>
    <row r="4" spans="1:6" x14ac:dyDescent="0.25">
      <c r="B4" s="65"/>
      <c r="C4" s="65"/>
      <c r="D4" s="65"/>
      <c r="E4" s="65"/>
    </row>
    <row r="5" spans="1:6" x14ac:dyDescent="0.25">
      <c r="B5" s="65"/>
      <c r="C5" s="65"/>
      <c r="D5" s="65"/>
      <c r="E5" s="65"/>
    </row>
    <row r="6" spans="1:6" x14ac:dyDescent="0.25">
      <c r="A6" s="6"/>
      <c r="B6" s="6"/>
      <c r="C6" s="27" t="s">
        <v>72</v>
      </c>
      <c r="D6" s="27" t="s">
        <v>103</v>
      </c>
      <c r="E6" s="26" t="s">
        <v>72</v>
      </c>
    </row>
    <row r="7" spans="1:6" x14ac:dyDescent="0.25">
      <c r="A7" s="17" t="s">
        <v>0</v>
      </c>
      <c r="B7" s="10" t="s">
        <v>147</v>
      </c>
      <c r="C7" s="10">
        <v>2017</v>
      </c>
      <c r="D7" s="10" t="s">
        <v>131</v>
      </c>
      <c r="E7" s="4" t="s">
        <v>108</v>
      </c>
    </row>
    <row r="8" spans="1:6" x14ac:dyDescent="0.25">
      <c r="A8" s="11"/>
      <c r="B8" s="11"/>
      <c r="C8" s="11" t="s">
        <v>148</v>
      </c>
      <c r="D8" s="11" t="s">
        <v>156</v>
      </c>
      <c r="E8" s="5" t="s">
        <v>241</v>
      </c>
    </row>
    <row r="9" spans="1:6" x14ac:dyDescent="0.25">
      <c r="A9" s="9">
        <v>1</v>
      </c>
      <c r="B9" s="3" t="s">
        <v>1</v>
      </c>
      <c r="C9" s="55">
        <v>129730</v>
      </c>
      <c r="D9" s="52"/>
      <c r="E9" s="58">
        <f>SUM(C9:D9)</f>
        <v>129730</v>
      </c>
    </row>
    <row r="10" spans="1:6" x14ac:dyDescent="0.25">
      <c r="A10" s="10">
        <v>2</v>
      </c>
      <c r="B10" s="14" t="s">
        <v>2</v>
      </c>
      <c r="C10" s="52">
        <v>1886464</v>
      </c>
      <c r="D10" s="52"/>
      <c r="E10" s="58">
        <f t="shared" ref="E10:E14" si="0">SUM(C10:D10)</f>
        <v>1886464</v>
      </c>
    </row>
    <row r="11" spans="1:6" x14ac:dyDescent="0.25">
      <c r="A11" s="10">
        <v>3</v>
      </c>
      <c r="B11" s="14" t="s">
        <v>3</v>
      </c>
      <c r="C11" s="52">
        <v>45011</v>
      </c>
      <c r="D11" s="52"/>
      <c r="E11" s="58">
        <f t="shared" si="0"/>
        <v>45011</v>
      </c>
    </row>
    <row r="12" spans="1:6" x14ac:dyDescent="0.25">
      <c r="A12" s="10">
        <v>4</v>
      </c>
      <c r="B12" s="14" t="s">
        <v>4</v>
      </c>
      <c r="C12" s="52"/>
      <c r="D12" s="52"/>
      <c r="E12" s="58">
        <f t="shared" si="0"/>
        <v>0</v>
      </c>
    </row>
    <row r="13" spans="1:6" x14ac:dyDescent="0.25">
      <c r="A13" s="10">
        <v>5</v>
      </c>
      <c r="B13" s="14" t="s">
        <v>5</v>
      </c>
      <c r="C13" s="52">
        <v>30149</v>
      </c>
      <c r="D13" s="52"/>
      <c r="E13" s="58">
        <f t="shared" si="0"/>
        <v>30149</v>
      </c>
    </row>
    <row r="14" spans="1:6" x14ac:dyDescent="0.25">
      <c r="A14" s="10">
        <v>6</v>
      </c>
      <c r="B14" s="14" t="s">
        <v>133</v>
      </c>
      <c r="C14" s="52">
        <v>-665</v>
      </c>
      <c r="D14" s="52"/>
      <c r="E14" s="58">
        <f t="shared" si="0"/>
        <v>-665</v>
      </c>
    </row>
    <row r="15" spans="1:6" x14ac:dyDescent="0.25">
      <c r="A15" s="10">
        <v>7</v>
      </c>
      <c r="B15" s="88" t="s">
        <v>132</v>
      </c>
      <c r="C15" s="96">
        <f>SUM(C9:C14)</f>
        <v>2090689</v>
      </c>
      <c r="D15" s="96">
        <f t="shared" ref="D15:E15" si="1">SUM(D9:D14)</f>
        <v>0</v>
      </c>
      <c r="E15" s="96">
        <f t="shared" si="1"/>
        <v>2090689</v>
      </c>
      <c r="F15" s="1"/>
    </row>
    <row r="16" spans="1:6" x14ac:dyDescent="0.25">
      <c r="A16" s="10">
        <v>8</v>
      </c>
      <c r="B16" s="14" t="s">
        <v>6</v>
      </c>
      <c r="C16" s="52">
        <v>570665</v>
      </c>
      <c r="D16" s="52">
        <v>-142377</v>
      </c>
      <c r="E16" s="41">
        <f>SUM(C16:D16)</f>
        <v>428288</v>
      </c>
    </row>
    <row r="17" spans="1:6" x14ac:dyDescent="0.25">
      <c r="A17" s="10">
        <v>9</v>
      </c>
      <c r="B17" s="14" t="s">
        <v>39</v>
      </c>
      <c r="C17" s="52">
        <v>104174</v>
      </c>
      <c r="D17" s="52">
        <v>-26366</v>
      </c>
      <c r="E17" s="41">
        <f t="shared" ref="E17:E21" si="2">SUM(C17:D17)</f>
        <v>77808</v>
      </c>
    </row>
    <row r="18" spans="1:6" x14ac:dyDescent="0.25">
      <c r="A18" s="10">
        <v>10</v>
      </c>
      <c r="B18" s="14" t="s">
        <v>7</v>
      </c>
      <c r="C18" s="52">
        <v>494835</v>
      </c>
      <c r="D18" s="52">
        <v>-5167</v>
      </c>
      <c r="E18" s="41">
        <f t="shared" si="2"/>
        <v>489668</v>
      </c>
    </row>
    <row r="19" spans="1:6" x14ac:dyDescent="0.25">
      <c r="A19" s="10">
        <v>11</v>
      </c>
      <c r="B19" s="14" t="s">
        <v>8</v>
      </c>
      <c r="C19" s="52"/>
      <c r="D19" s="52"/>
      <c r="E19" s="41">
        <f t="shared" si="2"/>
        <v>0</v>
      </c>
    </row>
    <row r="20" spans="1:6" x14ac:dyDescent="0.25">
      <c r="A20" s="10">
        <v>12</v>
      </c>
      <c r="B20" s="14" t="s">
        <v>9</v>
      </c>
      <c r="C20" s="52">
        <v>168691</v>
      </c>
      <c r="D20" s="52">
        <v>-50891</v>
      </c>
      <c r="E20" s="41">
        <f t="shared" si="2"/>
        <v>117800</v>
      </c>
    </row>
    <row r="21" spans="1:6" x14ac:dyDescent="0.25">
      <c r="A21" s="10">
        <v>13</v>
      </c>
      <c r="B21" s="14" t="s">
        <v>10</v>
      </c>
      <c r="C21" s="52">
        <v>316026</v>
      </c>
      <c r="D21" s="52">
        <v>-51870</v>
      </c>
      <c r="E21" s="41">
        <f t="shared" si="2"/>
        <v>264156</v>
      </c>
    </row>
    <row r="22" spans="1:6" x14ac:dyDescent="0.25">
      <c r="A22" s="10">
        <v>14</v>
      </c>
      <c r="B22" s="83" t="s">
        <v>231</v>
      </c>
      <c r="C22" s="96">
        <f>C16+C17+C18+C19+C20+C21</f>
        <v>1654391</v>
      </c>
      <c r="D22" s="96">
        <f>D16+D17+D18+D19+D20+D21</f>
        <v>-276671</v>
      </c>
      <c r="E22" s="97">
        <f>E16+E17+E18+E19+E20+E21</f>
        <v>1377720</v>
      </c>
      <c r="F22" s="1"/>
    </row>
    <row r="23" spans="1:6" x14ac:dyDescent="0.25">
      <c r="A23" s="10">
        <v>15</v>
      </c>
      <c r="B23" s="14" t="s">
        <v>14</v>
      </c>
      <c r="C23" s="58">
        <f>C15-C22</f>
        <v>436298</v>
      </c>
      <c r="D23" s="58">
        <f>D15-D22</f>
        <v>276671</v>
      </c>
      <c r="E23" s="58">
        <f>E15-E22</f>
        <v>712969</v>
      </c>
    </row>
    <row r="24" spans="1:6" x14ac:dyDescent="0.25">
      <c r="A24" s="10">
        <v>16</v>
      </c>
      <c r="B24" s="14" t="s">
        <v>134</v>
      </c>
      <c r="C24" s="52"/>
      <c r="D24" s="54"/>
      <c r="E24" s="58">
        <f>SUM(C24:D24)</f>
        <v>0</v>
      </c>
    </row>
    <row r="25" spans="1:6" x14ac:dyDescent="0.25">
      <c r="A25" s="10">
        <v>17</v>
      </c>
      <c r="B25" s="14" t="s">
        <v>11</v>
      </c>
      <c r="C25" s="52"/>
      <c r="D25" s="112">
        <v>74430</v>
      </c>
      <c r="E25" s="58">
        <f t="shared" ref="E25:E27" si="3">SUM(C25:D25)</f>
        <v>74430</v>
      </c>
    </row>
    <row r="26" spans="1:6" x14ac:dyDescent="0.25">
      <c r="A26" s="10">
        <v>18</v>
      </c>
      <c r="B26" s="14" t="s">
        <v>191</v>
      </c>
      <c r="C26" s="52">
        <v>-481646</v>
      </c>
      <c r="D26" s="54">
        <v>611685</v>
      </c>
      <c r="E26" s="58">
        <f t="shared" si="3"/>
        <v>130039</v>
      </c>
    </row>
    <row r="27" spans="1:6" x14ac:dyDescent="0.25">
      <c r="A27" s="10">
        <v>19</v>
      </c>
      <c r="B27" s="14" t="s">
        <v>13</v>
      </c>
      <c r="C27" s="52">
        <v>78221</v>
      </c>
      <c r="D27" s="112">
        <v>-63382</v>
      </c>
      <c r="E27" s="58">
        <f t="shared" si="3"/>
        <v>14839</v>
      </c>
    </row>
    <row r="28" spans="1:6" x14ac:dyDescent="0.25">
      <c r="A28" s="10">
        <v>20</v>
      </c>
      <c r="B28" s="88" t="s">
        <v>12</v>
      </c>
      <c r="C28" s="79">
        <f>SUM(C25:C27)</f>
        <v>-403425</v>
      </c>
      <c r="D28" s="79">
        <f t="shared" ref="D28:E28" si="4">SUM(D25:D27)</f>
        <v>622733</v>
      </c>
      <c r="E28" s="98">
        <f t="shared" si="4"/>
        <v>219308</v>
      </c>
    </row>
    <row r="29" spans="1:6" x14ac:dyDescent="0.25">
      <c r="A29" s="10">
        <v>21</v>
      </c>
      <c r="B29" s="88" t="s">
        <v>22</v>
      </c>
      <c r="C29" s="79">
        <f>C23+C24-C28</f>
        <v>839723</v>
      </c>
      <c r="D29" s="79">
        <f>D23+D24-D28</f>
        <v>-346062</v>
      </c>
      <c r="E29" s="98">
        <f>E23+E24-E28</f>
        <v>493661</v>
      </c>
    </row>
    <row r="30" spans="1:6" x14ac:dyDescent="0.25">
      <c r="A30" s="10">
        <v>22</v>
      </c>
      <c r="B30" s="14" t="s">
        <v>15</v>
      </c>
      <c r="C30" s="52">
        <v>310664</v>
      </c>
      <c r="D30" s="54">
        <v>-157169</v>
      </c>
      <c r="E30" s="58">
        <f>SUM(C30:D30)</f>
        <v>153495</v>
      </c>
    </row>
    <row r="31" spans="1:6" x14ac:dyDescent="0.25">
      <c r="A31" s="10">
        <v>23</v>
      </c>
      <c r="B31" s="14" t="s">
        <v>16</v>
      </c>
      <c r="C31" s="52"/>
      <c r="D31" s="54"/>
      <c r="E31" s="58">
        <f t="shared" ref="E31:E33" si="5">SUM(C31:D31)</f>
        <v>0</v>
      </c>
    </row>
    <row r="32" spans="1:6" x14ac:dyDescent="0.25">
      <c r="A32" s="10">
        <v>24</v>
      </c>
      <c r="B32" s="14" t="s">
        <v>17</v>
      </c>
      <c r="C32" s="52"/>
      <c r="D32" s="54"/>
      <c r="E32" s="58">
        <f t="shared" si="5"/>
        <v>0</v>
      </c>
    </row>
    <row r="33" spans="1:10" x14ac:dyDescent="0.25">
      <c r="A33" s="10">
        <v>25</v>
      </c>
      <c r="B33" s="14" t="s">
        <v>260</v>
      </c>
      <c r="C33" s="52"/>
      <c r="D33" s="54"/>
      <c r="E33" s="59">
        <f t="shared" si="5"/>
        <v>0</v>
      </c>
    </row>
    <row r="34" spans="1:10" x14ac:dyDescent="0.25">
      <c r="A34" s="10">
        <v>26</v>
      </c>
      <c r="B34" s="88" t="s">
        <v>259</v>
      </c>
      <c r="C34" s="79">
        <f>SUM(C30:C33)</f>
        <v>310664</v>
      </c>
      <c r="D34" s="99">
        <f t="shared" ref="D34" si="6">SUM(D30:D33)</f>
        <v>-157169</v>
      </c>
      <c r="E34" s="79">
        <f>SUM(E30:E33)</f>
        <v>153495</v>
      </c>
    </row>
    <row r="35" spans="1:10" x14ac:dyDescent="0.25">
      <c r="A35" s="10">
        <v>27</v>
      </c>
      <c r="B35" s="14" t="s">
        <v>18</v>
      </c>
      <c r="C35" s="52">
        <v>54241</v>
      </c>
      <c r="D35" s="54"/>
      <c r="E35" s="32">
        <f>SUM(C35:D35)</f>
        <v>54241</v>
      </c>
    </row>
    <row r="36" spans="1:10" x14ac:dyDescent="0.25">
      <c r="A36" s="10">
        <v>28</v>
      </c>
      <c r="B36" s="14" t="s">
        <v>19</v>
      </c>
      <c r="C36" s="52"/>
      <c r="D36" s="54"/>
      <c r="E36" s="32">
        <f t="shared" ref="E36:E38" si="7">SUM(C36:D36)</f>
        <v>0</v>
      </c>
    </row>
    <row r="37" spans="1:10" x14ac:dyDescent="0.25">
      <c r="A37" s="10">
        <v>29</v>
      </c>
      <c r="B37" s="14" t="s">
        <v>78</v>
      </c>
      <c r="C37" s="52"/>
      <c r="D37" s="54"/>
      <c r="E37" s="32">
        <f t="shared" si="7"/>
        <v>0</v>
      </c>
    </row>
    <row r="38" spans="1:10" x14ac:dyDescent="0.25">
      <c r="A38" s="10">
        <v>30</v>
      </c>
      <c r="B38" s="14" t="s">
        <v>180</v>
      </c>
      <c r="C38" s="52">
        <v>135129</v>
      </c>
      <c r="D38" s="69">
        <f>-1*(D29-D34)</f>
        <v>188893</v>
      </c>
      <c r="E38" s="32">
        <f t="shared" si="7"/>
        <v>324022</v>
      </c>
    </row>
    <row r="39" spans="1:10" x14ac:dyDescent="0.25">
      <c r="A39" s="10">
        <v>31</v>
      </c>
      <c r="B39" s="88" t="s">
        <v>21</v>
      </c>
      <c r="C39" s="79">
        <f>C29-C34+C35+C36+C37+C38</f>
        <v>718429</v>
      </c>
      <c r="D39" s="79">
        <f t="shared" ref="D39:E39" si="8">D29-D34+D35+D36+D37+D38</f>
        <v>0</v>
      </c>
      <c r="E39" s="79">
        <f t="shared" si="8"/>
        <v>718429</v>
      </c>
    </row>
    <row r="40" spans="1:10" x14ac:dyDescent="0.25">
      <c r="A40" s="10">
        <v>32</v>
      </c>
      <c r="B40" s="14" t="s">
        <v>23</v>
      </c>
      <c r="C40" s="100"/>
      <c r="D40" s="100"/>
      <c r="E40" s="100"/>
    </row>
    <row r="41" spans="1:10" x14ac:dyDescent="0.25">
      <c r="A41" s="10">
        <v>33</v>
      </c>
      <c r="B41" s="14" t="s">
        <v>24</v>
      </c>
      <c r="C41" s="52">
        <v>6573111</v>
      </c>
      <c r="D41" s="54"/>
      <c r="E41" s="58">
        <f t="shared" ref="E41:E46" si="9">SUM(C41:D41)</f>
        <v>6573111</v>
      </c>
    </row>
    <row r="42" spans="1:10" x14ac:dyDescent="0.25">
      <c r="A42" s="10">
        <v>34</v>
      </c>
      <c r="B42" s="14" t="s">
        <v>25</v>
      </c>
      <c r="C42" s="52">
        <v>3437</v>
      </c>
      <c r="D42" s="54"/>
      <c r="E42" s="58">
        <f t="shared" si="9"/>
        <v>3437</v>
      </c>
    </row>
    <row r="43" spans="1:10" x14ac:dyDescent="0.25">
      <c r="A43" s="10">
        <v>35</v>
      </c>
      <c r="B43" s="14" t="s">
        <v>26</v>
      </c>
      <c r="C43" s="52">
        <v>46250</v>
      </c>
      <c r="D43" s="54"/>
      <c r="E43" s="58">
        <f t="shared" si="9"/>
        <v>46250</v>
      </c>
    </row>
    <row r="44" spans="1:10" x14ac:dyDescent="0.25">
      <c r="A44" s="10">
        <v>36</v>
      </c>
      <c r="B44" s="14" t="s">
        <v>27</v>
      </c>
      <c r="C44" s="52"/>
      <c r="D44" s="54"/>
      <c r="E44" s="58">
        <f t="shared" si="9"/>
        <v>0</v>
      </c>
    </row>
    <row r="45" spans="1:10" x14ac:dyDescent="0.25">
      <c r="A45" s="10">
        <v>37</v>
      </c>
      <c r="B45" s="14" t="s">
        <v>28</v>
      </c>
      <c r="C45" s="52"/>
      <c r="D45" s="54"/>
      <c r="E45" s="58">
        <f t="shared" si="9"/>
        <v>0</v>
      </c>
    </row>
    <row r="46" spans="1:10" x14ac:dyDescent="0.25">
      <c r="A46" s="10">
        <v>38</v>
      </c>
      <c r="B46" s="14" t="s">
        <v>29</v>
      </c>
      <c r="C46" s="52"/>
      <c r="D46" s="54"/>
      <c r="E46" s="58">
        <f t="shared" si="9"/>
        <v>0</v>
      </c>
      <c r="J46" s="65"/>
    </row>
    <row r="47" spans="1:10" x14ac:dyDescent="0.25">
      <c r="A47" s="10">
        <v>39</v>
      </c>
      <c r="B47" s="88" t="s">
        <v>199</v>
      </c>
      <c r="C47" s="79">
        <f>(C39+C41+C42)-(C43+C44+C45+C46)</f>
        <v>7248727</v>
      </c>
      <c r="D47" s="99">
        <f t="shared" ref="D47:E47" si="10">(D39+D41+D42)-(D43+D44+D45+D46)</f>
        <v>0</v>
      </c>
      <c r="E47" s="98">
        <f t="shared" si="10"/>
        <v>7248727</v>
      </c>
    </row>
    <row r="48" spans="1:10" x14ac:dyDescent="0.25">
      <c r="A48" s="10">
        <v>40</v>
      </c>
      <c r="B48" s="14" t="s">
        <v>31</v>
      </c>
      <c r="C48" s="52"/>
      <c r="D48" s="54"/>
      <c r="E48" s="58">
        <f>SUM(C48:D48)</f>
        <v>0</v>
      </c>
    </row>
    <row r="49" spans="1:7" x14ac:dyDescent="0.25">
      <c r="A49" s="10">
        <v>41</v>
      </c>
      <c r="B49" s="14" t="s">
        <v>29</v>
      </c>
      <c r="C49" s="52"/>
      <c r="D49" s="54"/>
      <c r="E49" s="58">
        <f t="shared" ref="E49:E50" si="11">SUM(C49:D49)</f>
        <v>0</v>
      </c>
    </row>
    <row r="50" spans="1:7" x14ac:dyDescent="0.25">
      <c r="A50" s="10">
        <v>42</v>
      </c>
      <c r="B50" s="14" t="s">
        <v>32</v>
      </c>
      <c r="C50" s="52"/>
      <c r="D50" s="54"/>
      <c r="E50" s="58">
        <f t="shared" si="11"/>
        <v>0</v>
      </c>
    </row>
    <row r="51" spans="1:7" x14ac:dyDescent="0.25">
      <c r="A51" s="10">
        <v>43</v>
      </c>
      <c r="B51" s="88" t="s">
        <v>33</v>
      </c>
      <c r="C51" s="79">
        <f>C48+C49-C50</f>
        <v>0</v>
      </c>
      <c r="D51" s="99">
        <f t="shared" ref="D51:E51" si="12">D48+D49-D50</f>
        <v>0</v>
      </c>
      <c r="E51" s="98">
        <f t="shared" si="12"/>
        <v>0</v>
      </c>
    </row>
    <row r="52" spans="1:7" x14ac:dyDescent="0.25">
      <c r="A52" s="10">
        <v>44</v>
      </c>
      <c r="B52" s="14" t="s">
        <v>34</v>
      </c>
      <c r="C52" s="55">
        <v>713419</v>
      </c>
      <c r="D52" s="101"/>
      <c r="E52" s="32">
        <f>C52</f>
        <v>713419</v>
      </c>
    </row>
    <row r="53" spans="1:7" x14ac:dyDescent="0.25">
      <c r="A53" s="10">
        <v>45</v>
      </c>
      <c r="B53" s="14" t="s">
        <v>35</v>
      </c>
      <c r="C53" s="102">
        <f>((C22+C28-C18-C19)/C15)</f>
        <v>0.36166593883643144</v>
      </c>
      <c r="D53" s="102" t="e">
        <f>((D22+D28-D18-D19)/D15)</f>
        <v>#DIV/0!</v>
      </c>
      <c r="E53" s="102">
        <f>((E22+E28-E18-E19)/E15)</f>
        <v>0.52966270927909409</v>
      </c>
    </row>
    <row r="54" spans="1:7" x14ac:dyDescent="0.25">
      <c r="A54" s="10">
        <v>46</v>
      </c>
      <c r="B54" s="14" t="s">
        <v>36</v>
      </c>
      <c r="C54" s="102">
        <f>((C22+C28+C34)/C15)</f>
        <v>0.74694514583469851</v>
      </c>
      <c r="D54" s="102" t="e">
        <f>((D22+D28+D34)/D15)</f>
        <v>#DIV/0!</v>
      </c>
      <c r="E54" s="102">
        <f>((E22+E28+E34)/E15)</f>
        <v>0.8372947865512278</v>
      </c>
    </row>
    <row r="55" spans="1:7" x14ac:dyDescent="0.25">
      <c r="A55" s="10">
        <v>47</v>
      </c>
      <c r="B55" s="14" t="s">
        <v>37</v>
      </c>
      <c r="C55" s="102">
        <f>((C39+C34)/C34)</f>
        <v>3.3125595498673808</v>
      </c>
      <c r="D55" s="102">
        <f t="shared" ref="D55:E55" si="13">((D39+D34)/D34)</f>
        <v>1</v>
      </c>
      <c r="E55" s="102">
        <f t="shared" si="13"/>
        <v>5.6804716766018437</v>
      </c>
    </row>
    <row r="56" spans="1:7" x14ac:dyDescent="0.25">
      <c r="A56" s="10">
        <v>48</v>
      </c>
      <c r="B56" s="14" t="s">
        <v>38</v>
      </c>
      <c r="C56" s="102">
        <f>(C39+C34+C18+C19)/C52</f>
        <v>2.1360911329807588</v>
      </c>
      <c r="D56" s="102" t="e">
        <f>(D39+D34+D18+D19)/D52</f>
        <v>#DIV/0!</v>
      </c>
      <c r="E56" s="102">
        <f>(E39+E34+E18+E19)/E52</f>
        <v>1.908544628051678</v>
      </c>
    </row>
    <row r="57" spans="1:7" x14ac:dyDescent="0.25">
      <c r="A57" s="19"/>
      <c r="B57" s="15"/>
      <c r="C57" s="19"/>
      <c r="D57" s="19"/>
      <c r="E57" s="15"/>
    </row>
    <row r="58" spans="1:7" x14ac:dyDescent="0.25">
      <c r="A58" s="12"/>
      <c r="B58" s="71" t="s">
        <v>169</v>
      </c>
      <c r="C58" s="66"/>
      <c r="D58" s="65"/>
      <c r="E58" s="65"/>
      <c r="F58" s="65"/>
      <c r="G58" s="65"/>
    </row>
    <row r="59" spans="1:7" x14ac:dyDescent="0.25">
      <c r="A59" s="47" t="s">
        <v>148</v>
      </c>
      <c r="B59" t="s">
        <v>197</v>
      </c>
      <c r="C59" s="65"/>
      <c r="D59" s="65"/>
      <c r="E59" s="65"/>
      <c r="F59" s="65"/>
      <c r="G59" s="65"/>
    </row>
    <row r="60" spans="1:7" x14ac:dyDescent="0.25">
      <c r="A60" s="47" t="s">
        <v>157</v>
      </c>
      <c r="B60" t="s">
        <v>258</v>
      </c>
      <c r="C60" s="65"/>
      <c r="D60" s="65"/>
      <c r="E60" s="65"/>
      <c r="F60" s="65"/>
      <c r="G60" s="65"/>
    </row>
    <row r="61" spans="1:7" x14ac:dyDescent="0.25">
      <c r="A61" s="47"/>
      <c r="B61" t="s">
        <v>198</v>
      </c>
      <c r="C61" s="65"/>
      <c r="D61" s="65"/>
      <c r="E61" s="65"/>
      <c r="F61" s="65"/>
      <c r="G61" s="65"/>
    </row>
    <row r="62" spans="1:7" x14ac:dyDescent="0.25">
      <c r="A62" s="47" t="s">
        <v>168</v>
      </c>
      <c r="B62" s="68" t="s">
        <v>232</v>
      </c>
      <c r="C62" s="65"/>
      <c r="D62" s="65"/>
      <c r="E62" s="65"/>
      <c r="F62" s="65"/>
      <c r="G62" s="65"/>
    </row>
    <row r="63" spans="1:7" x14ac:dyDescent="0.25">
      <c r="A63" s="47" t="s">
        <v>156</v>
      </c>
      <c r="B63" t="s">
        <v>158</v>
      </c>
      <c r="C63" s="65"/>
      <c r="D63" s="65"/>
      <c r="E63" s="65"/>
      <c r="F63" s="65"/>
      <c r="G63" s="65"/>
    </row>
    <row r="64" spans="1:7" x14ac:dyDescent="0.25">
      <c r="A64" s="47" t="s">
        <v>154</v>
      </c>
      <c r="B64" t="s">
        <v>210</v>
      </c>
      <c r="C64" s="65"/>
      <c r="D64" s="65"/>
      <c r="E64" s="65"/>
      <c r="F64" s="65"/>
      <c r="G64" s="65"/>
    </row>
    <row r="65" spans="1:7" x14ac:dyDescent="0.25">
      <c r="A65" s="92"/>
      <c r="B65" s="65" t="s">
        <v>211</v>
      </c>
      <c r="C65" s="65"/>
      <c r="D65" s="65"/>
      <c r="E65" s="65"/>
      <c r="F65" s="65"/>
      <c r="G65" s="65"/>
    </row>
    <row r="66" spans="1:7" x14ac:dyDescent="0.25">
      <c r="A66" s="92" t="s">
        <v>237</v>
      </c>
      <c r="B66" s="65" t="s">
        <v>238</v>
      </c>
      <c r="C66" s="65"/>
      <c r="D66" s="65"/>
      <c r="E66" s="65"/>
      <c r="F66" s="65"/>
      <c r="G66" s="65"/>
    </row>
    <row r="67" spans="1:7" x14ac:dyDescent="0.25">
      <c r="A67" s="65"/>
      <c r="B67" s="65" t="s">
        <v>276</v>
      </c>
      <c r="C67" s="65"/>
      <c r="D67" s="65"/>
      <c r="E67" s="65"/>
      <c r="F67" s="65"/>
      <c r="G67" s="65"/>
    </row>
    <row r="68" spans="1:7" x14ac:dyDescent="0.25">
      <c r="A68" s="65"/>
      <c r="B68" s="65" t="s">
        <v>277</v>
      </c>
      <c r="C68" s="65"/>
      <c r="D68" s="65"/>
      <c r="E68" s="65"/>
      <c r="F68" s="65"/>
      <c r="G68" s="65"/>
    </row>
    <row r="69" spans="1:7" x14ac:dyDescent="0.25">
      <c r="A69" s="65"/>
      <c r="B69" s="65" t="s">
        <v>278</v>
      </c>
      <c r="C69" s="65"/>
      <c r="D69" s="65"/>
      <c r="E69" s="65"/>
      <c r="F69" s="65"/>
      <c r="G69" s="65"/>
    </row>
    <row r="70" spans="1:7" x14ac:dyDescent="0.25">
      <c r="A70" s="65"/>
      <c r="B70" s="65"/>
      <c r="C70" s="65"/>
      <c r="D70" s="65"/>
      <c r="E70" s="65"/>
      <c r="F70" s="65"/>
      <c r="G70" s="65"/>
    </row>
    <row r="71" spans="1:7" x14ac:dyDescent="0.25">
      <c r="A71" s="65"/>
      <c r="B71" s="65"/>
      <c r="C71" s="65"/>
      <c r="D71" s="65"/>
      <c r="E71" s="65"/>
      <c r="F71" s="65"/>
      <c r="G71" s="65"/>
    </row>
    <row r="72" spans="1:7" x14ac:dyDescent="0.25">
      <c r="A72" s="65"/>
      <c r="B72" s="65"/>
      <c r="C72" s="65"/>
      <c r="D72" s="65"/>
      <c r="E72" s="65"/>
    </row>
    <row r="73" spans="1:7" x14ac:dyDescent="0.25">
      <c r="A73" s="65"/>
      <c r="B73" s="65"/>
      <c r="C73" s="65"/>
      <c r="D73" s="65"/>
      <c r="E73" s="65"/>
    </row>
    <row r="74" spans="1:7" x14ac:dyDescent="0.25">
      <c r="A74" s="65"/>
      <c r="B74" s="65"/>
      <c r="C74" s="65"/>
      <c r="D74" s="65"/>
      <c r="E74" s="65"/>
    </row>
    <row r="75" spans="1:7" x14ac:dyDescent="0.25">
      <c r="A75" s="65"/>
      <c r="B75" s="65"/>
      <c r="C75" s="65"/>
      <c r="D75" s="65"/>
      <c r="E75" s="65"/>
    </row>
    <row r="76" spans="1:7" x14ac:dyDescent="0.25">
      <c r="A76" s="65"/>
      <c r="B76" s="65"/>
      <c r="C76" s="65"/>
      <c r="D76" s="65"/>
      <c r="E76" s="65"/>
    </row>
    <row r="77" spans="1:7" x14ac:dyDescent="0.25">
      <c r="A77" s="65"/>
      <c r="B77" s="65"/>
      <c r="C77" s="65"/>
      <c r="D77" s="65"/>
      <c r="E77" s="65"/>
    </row>
    <row r="78" spans="1:7" x14ac:dyDescent="0.25">
      <c r="A78" s="65"/>
      <c r="B78" s="65"/>
      <c r="C78" s="65"/>
      <c r="D78" s="65"/>
      <c r="E78" s="65"/>
    </row>
    <row r="79" spans="1:7" x14ac:dyDescent="0.25">
      <c r="A79" s="65"/>
      <c r="B79" s="65"/>
      <c r="C79" s="65"/>
      <c r="D79" s="65"/>
      <c r="E79" s="65"/>
    </row>
  </sheetData>
  <sheetProtection algorithmName="SHA-512" hashValue="TcPHNvx9GqFvV39GbaFyHRU5CezQuxMdDDtyf8ZP/v2nfvYTG3PBl02ATgF6BHaV60XD/A5KAT7icXXm9u72nQ==" saltValue="OsatILpFDWyFN5JAJDdKgg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Prior Year Income Statement</oddHeader>
    <oddFooter>&amp;CPage &amp;P of &amp;N&amp;R&amp;D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5"/>
  <sheetViews>
    <sheetView zoomScaleNormal="100" workbookViewId="0">
      <selection activeCell="A21" sqref="A21"/>
    </sheetView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160</v>
      </c>
    </row>
    <row r="3" spans="1:6" x14ac:dyDescent="0.25">
      <c r="B3" s="57" t="str">
        <f>PriorYearBalanceSheet!A3</f>
        <v>ST. JOHN TELEPHONE, INC.</v>
      </c>
      <c r="C3" s="65"/>
      <c r="D3" s="65"/>
      <c r="E3" s="65"/>
    </row>
    <row r="4" spans="1:6" x14ac:dyDescent="0.25">
      <c r="B4" s="65"/>
      <c r="C4" s="65"/>
      <c r="D4" s="65"/>
      <c r="E4" s="65"/>
    </row>
    <row r="5" spans="1:6" x14ac:dyDescent="0.25">
      <c r="B5" s="65"/>
      <c r="C5" s="65"/>
      <c r="D5" s="65"/>
      <c r="E5" s="65"/>
    </row>
    <row r="6" spans="1:6" x14ac:dyDescent="0.25">
      <c r="A6" s="6"/>
      <c r="B6" s="6"/>
      <c r="C6" s="27" t="s">
        <v>111</v>
      </c>
      <c r="D6" s="27" t="s">
        <v>103</v>
      </c>
      <c r="E6" s="26" t="s">
        <v>111</v>
      </c>
    </row>
    <row r="7" spans="1:6" x14ac:dyDescent="0.25">
      <c r="A7" s="17" t="s">
        <v>0</v>
      </c>
      <c r="B7" s="10" t="s">
        <v>147</v>
      </c>
      <c r="C7" s="10">
        <v>2018</v>
      </c>
      <c r="D7" s="10" t="s">
        <v>131</v>
      </c>
      <c r="E7" s="4" t="s">
        <v>108</v>
      </c>
    </row>
    <row r="8" spans="1:6" x14ac:dyDescent="0.25">
      <c r="A8" s="11"/>
      <c r="B8" s="11"/>
      <c r="C8" s="11" t="s">
        <v>148</v>
      </c>
      <c r="D8" s="11" t="s">
        <v>156</v>
      </c>
      <c r="E8" s="5" t="s">
        <v>266</v>
      </c>
    </row>
    <row r="9" spans="1:6" x14ac:dyDescent="0.25">
      <c r="A9" s="9">
        <v>1</v>
      </c>
      <c r="B9" s="6" t="s">
        <v>1</v>
      </c>
      <c r="C9" s="55">
        <v>148312</v>
      </c>
      <c r="D9" s="52"/>
      <c r="E9" s="32">
        <f>SUM(C9:D9)</f>
        <v>148312</v>
      </c>
    </row>
    <row r="10" spans="1:6" x14ac:dyDescent="0.25">
      <c r="A10" s="10">
        <v>2</v>
      </c>
      <c r="B10" s="17" t="s">
        <v>2</v>
      </c>
      <c r="C10" s="52">
        <v>1760409</v>
      </c>
      <c r="D10" s="52"/>
      <c r="E10" s="32">
        <f t="shared" ref="E10:E14" si="0">SUM(C10:D10)</f>
        <v>1760409</v>
      </c>
    </row>
    <row r="11" spans="1:6" x14ac:dyDescent="0.25">
      <c r="A11" s="10">
        <v>3</v>
      </c>
      <c r="B11" s="17" t="s">
        <v>3</v>
      </c>
      <c r="C11" s="52">
        <v>40354</v>
      </c>
      <c r="D11" s="52"/>
      <c r="E11" s="32">
        <f t="shared" si="0"/>
        <v>40354</v>
      </c>
    </row>
    <row r="12" spans="1:6" x14ac:dyDescent="0.25">
      <c r="A12" s="10">
        <v>4</v>
      </c>
      <c r="B12" s="17" t="s">
        <v>4</v>
      </c>
      <c r="C12" s="52"/>
      <c r="D12" s="52"/>
      <c r="E12" s="32">
        <f t="shared" si="0"/>
        <v>0</v>
      </c>
    </row>
    <row r="13" spans="1:6" x14ac:dyDescent="0.25">
      <c r="A13" s="10">
        <v>5</v>
      </c>
      <c r="B13" s="17" t="s">
        <v>5</v>
      </c>
      <c r="C13" s="52">
        <v>34184</v>
      </c>
      <c r="D13" s="52"/>
      <c r="E13" s="32">
        <f t="shared" si="0"/>
        <v>34184</v>
      </c>
    </row>
    <row r="14" spans="1:6" x14ac:dyDescent="0.25">
      <c r="A14" s="10">
        <v>6</v>
      </c>
      <c r="B14" s="17" t="s">
        <v>133</v>
      </c>
      <c r="C14" s="52">
        <v>187</v>
      </c>
      <c r="D14" s="52"/>
      <c r="E14" s="32">
        <f t="shared" si="0"/>
        <v>187</v>
      </c>
    </row>
    <row r="15" spans="1:6" x14ac:dyDescent="0.25">
      <c r="A15" s="10">
        <v>7</v>
      </c>
      <c r="B15" s="83" t="s">
        <v>132</v>
      </c>
      <c r="C15" s="40">
        <f>SUM(C9:C14)</f>
        <v>1983446</v>
      </c>
      <c r="D15" s="40">
        <f t="shared" ref="D15:E15" si="1">SUM(D9:D14)</f>
        <v>0</v>
      </c>
      <c r="E15" s="40">
        <f t="shared" si="1"/>
        <v>1983446</v>
      </c>
      <c r="F15" s="1"/>
    </row>
    <row r="16" spans="1:6" x14ac:dyDescent="0.25">
      <c r="A16" s="10">
        <v>8</v>
      </c>
      <c r="B16" s="17" t="s">
        <v>6</v>
      </c>
      <c r="C16" s="52">
        <v>551274</v>
      </c>
      <c r="D16" s="52">
        <v>-124584</v>
      </c>
      <c r="E16" s="41">
        <f>SUM(C16:D16)</f>
        <v>426690</v>
      </c>
    </row>
    <row r="17" spans="1:6" x14ac:dyDescent="0.25">
      <c r="A17" s="10">
        <v>9</v>
      </c>
      <c r="B17" s="17" t="s">
        <v>39</v>
      </c>
      <c r="C17" s="52">
        <v>82645</v>
      </c>
      <c r="D17" s="52">
        <v>-7350</v>
      </c>
      <c r="E17" s="41">
        <f t="shared" ref="E17:E21" si="2">SUM(C17:D17)</f>
        <v>75295</v>
      </c>
    </row>
    <row r="18" spans="1:6" x14ac:dyDescent="0.25">
      <c r="A18" s="10">
        <v>10</v>
      </c>
      <c r="B18" s="17" t="s">
        <v>7</v>
      </c>
      <c r="C18" s="52">
        <v>473797</v>
      </c>
      <c r="D18" s="52">
        <v>-7023</v>
      </c>
      <c r="E18" s="41">
        <f t="shared" si="2"/>
        <v>466774</v>
      </c>
    </row>
    <row r="19" spans="1:6" x14ac:dyDescent="0.25">
      <c r="A19" s="10">
        <v>11</v>
      </c>
      <c r="B19" s="17" t="s">
        <v>8</v>
      </c>
      <c r="C19" s="52"/>
      <c r="D19" s="52"/>
      <c r="E19" s="41">
        <f t="shared" si="2"/>
        <v>0</v>
      </c>
    </row>
    <row r="20" spans="1:6" x14ac:dyDescent="0.25">
      <c r="A20" s="10">
        <v>12</v>
      </c>
      <c r="B20" s="17" t="s">
        <v>9</v>
      </c>
      <c r="C20" s="52">
        <v>167307</v>
      </c>
      <c r="D20" s="52">
        <v>-47103</v>
      </c>
      <c r="E20" s="41">
        <f t="shared" si="2"/>
        <v>120204</v>
      </c>
    </row>
    <row r="21" spans="1:6" x14ac:dyDescent="0.25">
      <c r="A21" s="10">
        <v>13</v>
      </c>
      <c r="B21" s="17" t="s">
        <v>10</v>
      </c>
      <c r="C21" s="52">
        <v>318603</v>
      </c>
      <c r="D21" s="52">
        <v>-44933</v>
      </c>
      <c r="E21" s="41">
        <f t="shared" si="2"/>
        <v>273670</v>
      </c>
    </row>
    <row r="22" spans="1:6" x14ac:dyDescent="0.25">
      <c r="A22" s="10">
        <v>14</v>
      </c>
      <c r="B22" s="83" t="s">
        <v>231</v>
      </c>
      <c r="C22" s="40">
        <f>C16+C17+C18+C19+C20+C21</f>
        <v>1593626</v>
      </c>
      <c r="D22" s="40">
        <f>D16+D17+D18+D19+D20+D21</f>
        <v>-230993</v>
      </c>
      <c r="E22" s="42">
        <f>E16+E17+E18+E19+E20+E21</f>
        <v>1362633</v>
      </c>
      <c r="F22" s="1"/>
    </row>
    <row r="23" spans="1:6" x14ac:dyDescent="0.25">
      <c r="A23" s="10">
        <v>15</v>
      </c>
      <c r="B23" s="17" t="s">
        <v>14</v>
      </c>
      <c r="C23" s="32">
        <f>C15-C22</f>
        <v>389820</v>
      </c>
      <c r="D23" s="32">
        <f>D15-D22</f>
        <v>230993</v>
      </c>
      <c r="E23" s="32">
        <f>E15-E22</f>
        <v>620813</v>
      </c>
    </row>
    <row r="24" spans="1:6" x14ac:dyDescent="0.25">
      <c r="A24" s="10">
        <v>16</v>
      </c>
      <c r="B24" s="17" t="s">
        <v>134</v>
      </c>
      <c r="C24" s="52"/>
      <c r="D24" s="54"/>
      <c r="E24" s="32">
        <f>SUM(C24:D24)</f>
        <v>0</v>
      </c>
    </row>
    <row r="25" spans="1:6" x14ac:dyDescent="0.25">
      <c r="A25" s="10">
        <v>17</v>
      </c>
      <c r="B25" s="17" t="s">
        <v>11</v>
      </c>
      <c r="C25" s="52"/>
      <c r="D25" s="112">
        <v>77215</v>
      </c>
      <c r="E25" s="32">
        <f t="shared" ref="E25:E27" si="3">SUM(C25:D25)</f>
        <v>77215</v>
      </c>
    </row>
    <row r="26" spans="1:6" x14ac:dyDescent="0.25">
      <c r="A26" s="10">
        <v>18</v>
      </c>
      <c r="B26" s="17" t="s">
        <v>191</v>
      </c>
      <c r="C26" s="52">
        <v>3411</v>
      </c>
      <c r="D26" s="54">
        <v>61279</v>
      </c>
      <c r="E26" s="32">
        <f t="shared" si="3"/>
        <v>64690</v>
      </c>
    </row>
    <row r="27" spans="1:6" x14ac:dyDescent="0.25">
      <c r="A27" s="10">
        <v>19</v>
      </c>
      <c r="B27" s="17" t="s">
        <v>13</v>
      </c>
      <c r="C27" s="52">
        <v>80581</v>
      </c>
      <c r="D27" s="112">
        <v>-96339</v>
      </c>
      <c r="E27" s="32">
        <f t="shared" si="3"/>
        <v>-15758</v>
      </c>
    </row>
    <row r="28" spans="1:6" x14ac:dyDescent="0.25">
      <c r="A28" s="10">
        <v>20</v>
      </c>
      <c r="B28" s="83" t="s">
        <v>12</v>
      </c>
      <c r="C28" s="37">
        <f>SUM(C25:C27)</f>
        <v>83992</v>
      </c>
      <c r="D28" s="37">
        <f t="shared" ref="D28:E28" si="4">SUM(D25:D27)</f>
        <v>42155</v>
      </c>
      <c r="E28" s="43">
        <f t="shared" si="4"/>
        <v>126147</v>
      </c>
    </row>
    <row r="29" spans="1:6" x14ac:dyDescent="0.25">
      <c r="A29" s="10">
        <v>21</v>
      </c>
      <c r="B29" s="83" t="s">
        <v>22</v>
      </c>
      <c r="C29" s="37">
        <f>C23+C24-C28</f>
        <v>305828</v>
      </c>
      <c r="D29" s="37">
        <f>D23+D24-D28</f>
        <v>188838</v>
      </c>
      <c r="E29" s="43">
        <f>E23+E24-E28</f>
        <v>494666</v>
      </c>
    </row>
    <row r="30" spans="1:6" x14ac:dyDescent="0.25">
      <c r="A30" s="10">
        <v>22</v>
      </c>
      <c r="B30" s="17" t="s">
        <v>15</v>
      </c>
      <c r="C30" s="52">
        <v>292993</v>
      </c>
      <c r="D30" s="54">
        <v>-155317</v>
      </c>
      <c r="E30" s="32">
        <f>SUM(C30:D30)</f>
        <v>137676</v>
      </c>
    </row>
    <row r="31" spans="1:6" x14ac:dyDescent="0.25">
      <c r="A31" s="10">
        <v>23</v>
      </c>
      <c r="B31" s="17" t="s">
        <v>16</v>
      </c>
      <c r="C31" s="52"/>
      <c r="D31" s="54"/>
      <c r="E31" s="32">
        <f t="shared" ref="E31:E33" si="5">SUM(C31:D31)</f>
        <v>0</v>
      </c>
    </row>
    <row r="32" spans="1:6" x14ac:dyDescent="0.25">
      <c r="A32" s="10">
        <v>24</v>
      </c>
      <c r="B32" s="17" t="s">
        <v>17</v>
      </c>
      <c r="C32" s="52"/>
      <c r="D32" s="54"/>
      <c r="E32" s="32">
        <f t="shared" si="5"/>
        <v>0</v>
      </c>
    </row>
    <row r="33" spans="1:5" x14ac:dyDescent="0.25">
      <c r="A33" s="10">
        <v>25</v>
      </c>
      <c r="B33" s="17" t="s">
        <v>260</v>
      </c>
      <c r="C33" s="52"/>
      <c r="D33" s="54"/>
      <c r="E33" s="33">
        <f t="shared" si="5"/>
        <v>0</v>
      </c>
    </row>
    <row r="34" spans="1:5" x14ac:dyDescent="0.25">
      <c r="A34" s="10">
        <v>26</v>
      </c>
      <c r="B34" s="83" t="s">
        <v>259</v>
      </c>
      <c r="C34" s="37">
        <f>SUM(C30:C33)</f>
        <v>292993</v>
      </c>
      <c r="D34" s="64">
        <f t="shared" ref="D34" si="6">SUM(D30:D33)</f>
        <v>-155317</v>
      </c>
      <c r="E34" s="37">
        <f>SUM(E30:E33)</f>
        <v>137676</v>
      </c>
    </row>
    <row r="35" spans="1:5" x14ac:dyDescent="0.25">
      <c r="A35" s="10">
        <v>27</v>
      </c>
      <c r="B35" s="17" t="s">
        <v>18</v>
      </c>
      <c r="C35" s="52">
        <v>64754</v>
      </c>
      <c r="D35" s="54"/>
      <c r="E35" s="32">
        <f>SUM(C35:D35)</f>
        <v>64754</v>
      </c>
    </row>
    <row r="36" spans="1:5" x14ac:dyDescent="0.25">
      <c r="A36" s="10">
        <v>28</v>
      </c>
      <c r="B36" s="17" t="s">
        <v>19</v>
      </c>
      <c r="C36" s="52">
        <v>135420</v>
      </c>
      <c r="D36" s="54"/>
      <c r="E36" s="32">
        <f t="shared" ref="E36:E38" si="7">SUM(C36:D36)</f>
        <v>135420</v>
      </c>
    </row>
    <row r="37" spans="1:5" x14ac:dyDescent="0.25">
      <c r="A37" s="10">
        <v>29</v>
      </c>
      <c r="B37" s="17" t="s">
        <v>78</v>
      </c>
      <c r="C37" s="52"/>
      <c r="D37" s="54"/>
      <c r="E37" s="32">
        <f t="shared" si="7"/>
        <v>0</v>
      </c>
    </row>
    <row r="38" spans="1:5" x14ac:dyDescent="0.25">
      <c r="A38" s="10">
        <v>30</v>
      </c>
      <c r="B38" s="17" t="s">
        <v>180</v>
      </c>
      <c r="C38" s="52"/>
      <c r="D38" s="69">
        <f>-1*(D29-D34)</f>
        <v>-344155</v>
      </c>
      <c r="E38" s="32">
        <f t="shared" si="7"/>
        <v>-344155</v>
      </c>
    </row>
    <row r="39" spans="1:5" x14ac:dyDescent="0.25">
      <c r="A39" s="10">
        <v>31</v>
      </c>
      <c r="B39" s="83" t="s">
        <v>21</v>
      </c>
      <c r="C39" s="37">
        <f>C29-C34+C35+C36+C37+C38</f>
        <v>213009</v>
      </c>
      <c r="D39" s="37">
        <f t="shared" ref="D39:E39" si="8">D29-D34+D35+D36+D37+D38</f>
        <v>0</v>
      </c>
      <c r="E39" s="37">
        <f t="shared" si="8"/>
        <v>213009</v>
      </c>
    </row>
    <row r="40" spans="1:5" x14ac:dyDescent="0.25">
      <c r="A40" s="10">
        <v>32</v>
      </c>
      <c r="B40" s="17" t="s">
        <v>23</v>
      </c>
      <c r="C40" s="67"/>
      <c r="D40" s="67"/>
      <c r="E40" s="44"/>
    </row>
    <row r="41" spans="1:5" x14ac:dyDescent="0.25">
      <c r="A41" s="10">
        <v>33</v>
      </c>
      <c r="B41" s="17" t="s">
        <v>24</v>
      </c>
      <c r="C41" s="52">
        <v>7248727</v>
      </c>
      <c r="D41" s="54"/>
      <c r="E41" s="32">
        <f t="shared" ref="E41:E46" si="9">SUM(C41:D41)</f>
        <v>7248727</v>
      </c>
    </row>
    <row r="42" spans="1:5" x14ac:dyDescent="0.25">
      <c r="A42" s="10">
        <v>34</v>
      </c>
      <c r="B42" s="17" t="s">
        <v>25</v>
      </c>
      <c r="C42" s="52">
        <v>1088</v>
      </c>
      <c r="D42" s="54"/>
      <c r="E42" s="32">
        <f t="shared" si="9"/>
        <v>1088</v>
      </c>
    </row>
    <row r="43" spans="1:5" x14ac:dyDescent="0.25">
      <c r="A43" s="10">
        <v>35</v>
      </c>
      <c r="B43" s="17" t="s">
        <v>26</v>
      </c>
      <c r="C43" s="52">
        <v>46425</v>
      </c>
      <c r="D43" s="54"/>
      <c r="E43" s="32">
        <f t="shared" si="9"/>
        <v>46425</v>
      </c>
    </row>
    <row r="44" spans="1:5" x14ac:dyDescent="0.25">
      <c r="A44" s="10">
        <v>36</v>
      </c>
      <c r="B44" s="17" t="s">
        <v>27</v>
      </c>
      <c r="C44" s="52"/>
      <c r="D44" s="54"/>
      <c r="E44" s="32">
        <f t="shared" si="9"/>
        <v>0</v>
      </c>
    </row>
    <row r="45" spans="1:5" x14ac:dyDescent="0.25">
      <c r="A45" s="10">
        <v>37</v>
      </c>
      <c r="B45" s="17" t="s">
        <v>28</v>
      </c>
      <c r="C45" s="52"/>
      <c r="D45" s="54"/>
      <c r="E45" s="32">
        <f t="shared" si="9"/>
        <v>0</v>
      </c>
    </row>
    <row r="46" spans="1:5" x14ac:dyDescent="0.25">
      <c r="A46" s="10">
        <v>38</v>
      </c>
      <c r="B46" s="17" t="s">
        <v>29</v>
      </c>
      <c r="C46" s="52"/>
      <c r="D46" s="54"/>
      <c r="E46" s="32">
        <f t="shared" si="9"/>
        <v>0</v>
      </c>
    </row>
    <row r="47" spans="1:5" x14ac:dyDescent="0.25">
      <c r="A47" s="10">
        <v>39</v>
      </c>
      <c r="B47" s="83" t="s">
        <v>199</v>
      </c>
      <c r="C47" s="37">
        <f>(C39+C41+C42)-(C43+C44+C45+C46)</f>
        <v>7416399</v>
      </c>
      <c r="D47" s="64">
        <f t="shared" ref="D47:E47" si="10">(D39+D41+D42)-(D43+D44+D45+D46)</f>
        <v>0</v>
      </c>
      <c r="E47" s="43">
        <f t="shared" si="10"/>
        <v>7416399</v>
      </c>
    </row>
    <row r="48" spans="1:5" x14ac:dyDescent="0.25">
      <c r="A48" s="10">
        <v>40</v>
      </c>
      <c r="B48" s="17" t="s">
        <v>31</v>
      </c>
      <c r="C48" s="52"/>
      <c r="D48" s="54"/>
      <c r="E48" s="32">
        <f>SUM(C48:D48)</f>
        <v>0</v>
      </c>
    </row>
    <row r="49" spans="1:7" x14ac:dyDescent="0.25">
      <c r="A49" s="10">
        <v>41</v>
      </c>
      <c r="B49" s="17" t="s">
        <v>29</v>
      </c>
      <c r="C49" s="52"/>
      <c r="D49" s="54"/>
      <c r="E49" s="32">
        <f t="shared" ref="E49:E50" si="11">SUM(C49:D49)</f>
        <v>0</v>
      </c>
    </row>
    <row r="50" spans="1:7" x14ac:dyDescent="0.25">
      <c r="A50" s="10">
        <v>42</v>
      </c>
      <c r="B50" s="17" t="s">
        <v>32</v>
      </c>
      <c r="C50" s="52"/>
      <c r="D50" s="54"/>
      <c r="E50" s="32">
        <f t="shared" si="11"/>
        <v>0</v>
      </c>
    </row>
    <row r="51" spans="1:7" x14ac:dyDescent="0.25">
      <c r="A51" s="10">
        <v>43</v>
      </c>
      <c r="B51" s="83" t="s">
        <v>33</v>
      </c>
      <c r="C51" s="37">
        <f>C48+C49-C50</f>
        <v>0</v>
      </c>
      <c r="D51" s="64">
        <f t="shared" ref="D51:E51" si="12">D48+D49-D50</f>
        <v>0</v>
      </c>
      <c r="E51" s="43">
        <f t="shared" si="12"/>
        <v>0</v>
      </c>
    </row>
    <row r="52" spans="1:7" x14ac:dyDescent="0.25">
      <c r="A52" s="10">
        <v>44</v>
      </c>
      <c r="B52" s="17" t="s">
        <v>34</v>
      </c>
      <c r="C52" s="55">
        <v>713419</v>
      </c>
      <c r="D52" s="95"/>
      <c r="E52" s="32">
        <f>C52</f>
        <v>713419</v>
      </c>
    </row>
    <row r="53" spans="1:7" x14ac:dyDescent="0.25">
      <c r="A53" s="10">
        <v>45</v>
      </c>
      <c r="B53" s="17" t="s">
        <v>35</v>
      </c>
      <c r="C53" s="46">
        <f>((C22+C28-C18-C19)/C15)</f>
        <v>0.60693409349183192</v>
      </c>
      <c r="D53" s="46" t="e">
        <f>((D22+D28-D18-D19)/D15)</f>
        <v>#DIV/0!</v>
      </c>
      <c r="E53" s="46">
        <f>((E22+E28-E18-E19)/E15)</f>
        <v>0.51526787217801751</v>
      </c>
    </row>
    <row r="54" spans="1:7" x14ac:dyDescent="0.25">
      <c r="A54" s="10">
        <v>46</v>
      </c>
      <c r="B54" s="17" t="s">
        <v>36</v>
      </c>
      <c r="C54" s="46">
        <f>((C22+C28+C34)/C15)</f>
        <v>0.9935289390283375</v>
      </c>
      <c r="D54" s="46" t="e">
        <f>((D22+D28+D34)/D15)</f>
        <v>#DIV/0!</v>
      </c>
      <c r="E54" s="46">
        <f>((E22+E28+E34)/E15)</f>
        <v>0.82001526635965893</v>
      </c>
    </row>
    <row r="55" spans="1:7" x14ac:dyDescent="0.25">
      <c r="A55" s="10">
        <v>47</v>
      </c>
      <c r="B55" s="17" t="s">
        <v>37</v>
      </c>
      <c r="C55" s="46">
        <f>((C39+C34)/C34)</f>
        <v>1.7270105429139946</v>
      </c>
      <c r="D55" s="46">
        <f t="shared" ref="D55:E55" si="13">((D39+D34)/D34)</f>
        <v>1</v>
      </c>
      <c r="E55" s="46">
        <f t="shared" si="13"/>
        <v>2.5471759783840322</v>
      </c>
    </row>
    <row r="56" spans="1:7" x14ac:dyDescent="0.25">
      <c r="A56" s="10">
        <v>48</v>
      </c>
      <c r="B56" s="17" t="s">
        <v>38</v>
      </c>
      <c r="C56" s="46">
        <f>(C39+C34+C18+C19)/C52</f>
        <v>1.373385065438403</v>
      </c>
      <c r="D56" s="46" t="e">
        <f>(D39+D34+D18+D19)/D52</f>
        <v>#DIV/0!</v>
      </c>
      <c r="E56" s="46">
        <f>(E39+E34+E18+E19)/E52</f>
        <v>1.145832953706027</v>
      </c>
    </row>
    <row r="57" spans="1:7" x14ac:dyDescent="0.25">
      <c r="A57" s="19"/>
      <c r="B57" s="19"/>
      <c r="C57" s="19"/>
      <c r="D57" s="19"/>
      <c r="E57" s="15"/>
    </row>
    <row r="58" spans="1:7" x14ac:dyDescent="0.25">
      <c r="A58" s="12"/>
      <c r="B58" s="71" t="s">
        <v>169</v>
      </c>
      <c r="C58" s="66"/>
      <c r="D58" s="65"/>
      <c r="E58" s="65"/>
      <c r="F58" s="65"/>
      <c r="G58" s="65"/>
    </row>
    <row r="59" spans="1:7" x14ac:dyDescent="0.25">
      <c r="A59" s="47" t="s">
        <v>148</v>
      </c>
      <c r="B59" t="s">
        <v>197</v>
      </c>
      <c r="C59" s="65"/>
      <c r="D59" s="65"/>
      <c r="E59" s="65"/>
      <c r="F59" s="65"/>
      <c r="G59" s="65"/>
    </row>
    <row r="60" spans="1:7" x14ac:dyDescent="0.25">
      <c r="A60" s="47" t="s">
        <v>157</v>
      </c>
      <c r="B60" t="s">
        <v>258</v>
      </c>
      <c r="C60" s="65"/>
      <c r="D60" s="65"/>
      <c r="E60" s="65"/>
      <c r="F60" s="65"/>
      <c r="G60" s="65"/>
    </row>
    <row r="61" spans="1:7" x14ac:dyDescent="0.25">
      <c r="A61" s="47"/>
      <c r="B61" t="s">
        <v>198</v>
      </c>
      <c r="C61" s="65"/>
      <c r="D61" s="65"/>
      <c r="E61" s="65"/>
      <c r="F61" s="65"/>
      <c r="G61" s="65"/>
    </row>
    <row r="62" spans="1:7" x14ac:dyDescent="0.25">
      <c r="A62" s="47" t="s">
        <v>168</v>
      </c>
      <c r="B62" s="68" t="s">
        <v>233</v>
      </c>
      <c r="C62" s="65"/>
      <c r="D62" s="65"/>
      <c r="E62" s="65"/>
      <c r="F62" s="65"/>
      <c r="G62" s="65"/>
    </row>
    <row r="63" spans="1:7" x14ac:dyDescent="0.25">
      <c r="A63" s="47" t="s">
        <v>156</v>
      </c>
      <c r="B63" t="s">
        <v>158</v>
      </c>
      <c r="C63" s="65"/>
      <c r="D63" s="65"/>
      <c r="E63" s="65"/>
      <c r="F63" s="65"/>
      <c r="G63" s="65"/>
    </row>
    <row r="64" spans="1:7" x14ac:dyDescent="0.25">
      <c r="A64" s="47" t="s">
        <v>154</v>
      </c>
      <c r="B64" t="s">
        <v>209</v>
      </c>
      <c r="C64" s="65"/>
      <c r="D64" s="65"/>
      <c r="E64" s="65"/>
      <c r="F64" s="65"/>
      <c r="G64" s="65"/>
    </row>
    <row r="65" spans="1:7" x14ac:dyDescent="0.25">
      <c r="A65" s="65"/>
      <c r="B65" s="65" t="s">
        <v>211</v>
      </c>
      <c r="C65" s="65"/>
      <c r="D65" s="65"/>
      <c r="E65" s="65"/>
      <c r="F65" s="65"/>
      <c r="G65" s="65"/>
    </row>
    <row r="66" spans="1:7" x14ac:dyDescent="0.25">
      <c r="A66" s="92" t="s">
        <v>237</v>
      </c>
      <c r="B66" s="65" t="s">
        <v>238</v>
      </c>
      <c r="C66" s="65"/>
      <c r="D66" s="65"/>
      <c r="E66" s="65"/>
      <c r="F66" s="65"/>
      <c r="G66" s="65"/>
    </row>
    <row r="67" spans="1:7" x14ac:dyDescent="0.25">
      <c r="A67" s="123"/>
      <c r="B67" s="122" t="s">
        <v>277</v>
      </c>
      <c r="C67" s="65"/>
      <c r="D67" s="65"/>
      <c r="E67" s="65"/>
      <c r="F67" s="65"/>
      <c r="G67" s="65"/>
    </row>
    <row r="68" spans="1:7" x14ac:dyDescent="0.25">
      <c r="A68" s="65"/>
      <c r="B68" s="122" t="s">
        <v>279</v>
      </c>
      <c r="C68" s="65"/>
      <c r="D68" s="65"/>
      <c r="E68" s="65"/>
      <c r="F68" s="65"/>
      <c r="G68" s="65"/>
    </row>
    <row r="69" spans="1:7" x14ac:dyDescent="0.25">
      <c r="A69" s="65"/>
      <c r="B69" s="65" t="s">
        <v>278</v>
      </c>
      <c r="C69" s="65"/>
      <c r="D69" s="65"/>
      <c r="E69" s="65"/>
    </row>
    <row r="70" spans="1:7" x14ac:dyDescent="0.25">
      <c r="A70" s="65"/>
      <c r="B70" s="65"/>
      <c r="C70" s="65"/>
      <c r="D70" s="65"/>
      <c r="E70" s="65"/>
    </row>
    <row r="71" spans="1:7" x14ac:dyDescent="0.25">
      <c r="A71" s="65"/>
      <c r="B71" s="65"/>
      <c r="C71" s="65"/>
      <c r="D71" s="65"/>
      <c r="E71" s="65"/>
    </row>
    <row r="72" spans="1:7" x14ac:dyDescent="0.25">
      <c r="A72" s="65"/>
      <c r="B72" s="65"/>
      <c r="C72" s="65"/>
      <c r="D72" s="65"/>
      <c r="E72" s="65"/>
    </row>
    <row r="73" spans="1:7" x14ac:dyDescent="0.25">
      <c r="A73" s="65"/>
      <c r="B73" s="65"/>
      <c r="C73" s="65"/>
      <c r="D73" s="65"/>
      <c r="E73" s="65"/>
    </row>
    <row r="74" spans="1:7" x14ac:dyDescent="0.25">
      <c r="A74" s="65"/>
      <c r="B74" s="65"/>
      <c r="C74" s="65"/>
      <c r="D74" s="65"/>
      <c r="E74" s="65"/>
    </row>
    <row r="75" spans="1:7" x14ac:dyDescent="0.25">
      <c r="A75" s="65"/>
      <c r="B75" s="65"/>
      <c r="C75" s="65"/>
      <c r="D75" s="65"/>
      <c r="E75" s="65"/>
    </row>
  </sheetData>
  <sheetProtection algorithmName="SHA-512" hashValue="BTpX1dZanxJC+FPmdwxMNvCRtzDfAv8jhtC5af0loH+/k40IRxK2T/RWdgVSvTDSXdA2+INM1RwzI5xQ7kVMAw==" saltValue="lBbw89WpHmT7FtGlgYepJQ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Current Year Income Statement</oddHeader>
    <oddFooter>&amp;CPage &amp;P of &amp;N&amp;R&amp;D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1"/>
  <sheetViews>
    <sheetView topLeftCell="A34" zoomScaleNormal="100" workbookViewId="0">
      <selection activeCell="A21" sqref="A21"/>
    </sheetView>
  </sheetViews>
  <sheetFormatPr defaultRowHeight="15" x14ac:dyDescent="0.25"/>
  <cols>
    <col min="1" max="1" width="6.28515625" customWidth="1"/>
    <col min="2" max="2" width="65.140625" customWidth="1"/>
    <col min="3" max="4" width="13.85546875" customWidth="1"/>
  </cols>
  <sheetData>
    <row r="2" spans="1:5" x14ac:dyDescent="0.25">
      <c r="B2" t="s">
        <v>146</v>
      </c>
    </row>
    <row r="3" spans="1:5" x14ac:dyDescent="0.25">
      <c r="B3" s="57" t="str">
        <f>PriorYearBalanceSheet!A3</f>
        <v>ST. JOHN TELEPHONE, INC.</v>
      </c>
      <c r="C3" s="65"/>
      <c r="D3" s="65"/>
    </row>
    <row r="4" spans="1:5" x14ac:dyDescent="0.25">
      <c r="B4" s="65"/>
      <c r="C4" s="65"/>
      <c r="D4" s="65"/>
    </row>
    <row r="5" spans="1:5" x14ac:dyDescent="0.25">
      <c r="B5" s="65"/>
      <c r="C5" s="65"/>
      <c r="D5" s="65"/>
    </row>
    <row r="6" spans="1:5" x14ac:dyDescent="0.25">
      <c r="A6" s="6"/>
      <c r="B6" s="6"/>
      <c r="C6" s="9" t="s">
        <v>108</v>
      </c>
      <c r="D6" s="26" t="s">
        <v>108</v>
      </c>
    </row>
    <row r="7" spans="1:5" x14ac:dyDescent="0.25">
      <c r="A7" s="17" t="s">
        <v>0</v>
      </c>
      <c r="B7" s="10" t="s">
        <v>147</v>
      </c>
      <c r="C7" s="28" t="s">
        <v>72</v>
      </c>
      <c r="D7" s="4" t="s">
        <v>111</v>
      </c>
    </row>
    <row r="8" spans="1:5" x14ac:dyDescent="0.25">
      <c r="A8" s="11"/>
      <c r="B8" s="11"/>
      <c r="C8" s="11">
        <v>2017</v>
      </c>
      <c r="D8" s="5">
        <v>2018</v>
      </c>
    </row>
    <row r="9" spans="1:5" x14ac:dyDescent="0.25">
      <c r="A9" s="9">
        <v>1</v>
      </c>
      <c r="B9" s="6" t="s">
        <v>1</v>
      </c>
      <c r="C9" s="36">
        <f>PriorYearIncomeStmt!E9</f>
        <v>129730</v>
      </c>
      <c r="D9" s="41">
        <f>'CurrentYearIncomeStmt '!E9</f>
        <v>148312</v>
      </c>
    </row>
    <row r="10" spans="1:5" x14ac:dyDescent="0.25">
      <c r="A10" s="10">
        <v>2</v>
      </c>
      <c r="B10" s="17" t="s">
        <v>2</v>
      </c>
      <c r="C10" s="32">
        <f>PriorYearIncomeStmt!E10</f>
        <v>1886464</v>
      </c>
      <c r="D10" s="41">
        <f>'CurrentYearIncomeStmt '!E10</f>
        <v>1760409</v>
      </c>
    </row>
    <row r="11" spans="1:5" x14ac:dyDescent="0.25">
      <c r="A11" s="10">
        <v>3</v>
      </c>
      <c r="B11" s="17" t="s">
        <v>3</v>
      </c>
      <c r="C11" s="32">
        <f>PriorYearIncomeStmt!E11</f>
        <v>45011</v>
      </c>
      <c r="D11" s="41">
        <f>'CurrentYearIncomeStmt '!E11</f>
        <v>40354</v>
      </c>
    </row>
    <row r="12" spans="1:5" x14ac:dyDescent="0.25">
      <c r="A12" s="10">
        <v>4</v>
      </c>
      <c r="B12" s="17" t="s">
        <v>4</v>
      </c>
      <c r="C12" s="32">
        <f>PriorYearIncomeStmt!E12</f>
        <v>0</v>
      </c>
      <c r="D12" s="41">
        <f>'CurrentYearIncomeStmt '!E12</f>
        <v>0</v>
      </c>
    </row>
    <row r="13" spans="1:5" x14ac:dyDescent="0.25">
      <c r="A13" s="10">
        <v>5</v>
      </c>
      <c r="B13" s="17" t="s">
        <v>5</v>
      </c>
      <c r="C13" s="32">
        <f>PriorYearIncomeStmt!E13</f>
        <v>30149</v>
      </c>
      <c r="D13" s="41">
        <f>'CurrentYearIncomeStmt '!E13</f>
        <v>34184</v>
      </c>
    </row>
    <row r="14" spans="1:5" x14ac:dyDescent="0.25">
      <c r="A14" s="10">
        <v>6</v>
      </c>
      <c r="B14" s="17" t="s">
        <v>133</v>
      </c>
      <c r="C14" s="32">
        <f>PriorYearIncomeStmt!E14</f>
        <v>-665</v>
      </c>
      <c r="D14" s="41">
        <f>'CurrentYearIncomeStmt '!E14</f>
        <v>187</v>
      </c>
    </row>
    <row r="15" spans="1:5" x14ac:dyDescent="0.25">
      <c r="A15" s="10">
        <v>7</v>
      </c>
      <c r="B15" s="83" t="s">
        <v>132</v>
      </c>
      <c r="C15" s="40">
        <f>SUM(C9:C14)</f>
        <v>2090689</v>
      </c>
      <c r="D15" s="42">
        <f t="shared" ref="D15" si="0">SUM(D9:D14)</f>
        <v>1983446</v>
      </c>
      <c r="E15" s="1"/>
    </row>
    <row r="16" spans="1:5" x14ac:dyDescent="0.25">
      <c r="A16" s="10">
        <v>8</v>
      </c>
      <c r="B16" s="17" t="s">
        <v>6</v>
      </c>
      <c r="C16" s="32">
        <f>PriorYearIncomeStmt!E16</f>
        <v>428288</v>
      </c>
      <c r="D16" s="41">
        <f>'CurrentYearIncomeStmt '!E16</f>
        <v>426690</v>
      </c>
    </row>
    <row r="17" spans="1:5" x14ac:dyDescent="0.25">
      <c r="A17" s="10">
        <v>9</v>
      </c>
      <c r="B17" s="17" t="s">
        <v>39</v>
      </c>
      <c r="C17" s="32">
        <f>PriorYearIncomeStmt!E17</f>
        <v>77808</v>
      </c>
      <c r="D17" s="41">
        <f>'CurrentYearIncomeStmt '!E17</f>
        <v>75295</v>
      </c>
    </row>
    <row r="18" spans="1:5" x14ac:dyDescent="0.25">
      <c r="A18" s="10">
        <v>10</v>
      </c>
      <c r="B18" s="17" t="s">
        <v>7</v>
      </c>
      <c r="C18" s="32">
        <f>PriorYearIncomeStmt!E18</f>
        <v>489668</v>
      </c>
      <c r="D18" s="41">
        <f>'CurrentYearIncomeStmt '!E18</f>
        <v>466774</v>
      </c>
    </row>
    <row r="19" spans="1:5" x14ac:dyDescent="0.25">
      <c r="A19" s="10">
        <v>11</v>
      </c>
      <c r="B19" s="17" t="s">
        <v>8</v>
      </c>
      <c r="C19" s="32">
        <f>PriorYearIncomeStmt!E19</f>
        <v>0</v>
      </c>
      <c r="D19" s="41">
        <f>'CurrentYearIncomeStmt '!E19</f>
        <v>0</v>
      </c>
    </row>
    <row r="20" spans="1:5" x14ac:dyDescent="0.25">
      <c r="A20" s="10">
        <v>12</v>
      </c>
      <c r="B20" s="17" t="s">
        <v>9</v>
      </c>
      <c r="C20" s="32">
        <f>PriorYearIncomeStmt!E20</f>
        <v>117800</v>
      </c>
      <c r="D20" s="41">
        <f>'CurrentYearIncomeStmt '!E20</f>
        <v>120204</v>
      </c>
    </row>
    <row r="21" spans="1:5" x14ac:dyDescent="0.25">
      <c r="A21" s="10">
        <v>13</v>
      </c>
      <c r="B21" s="17" t="s">
        <v>10</v>
      </c>
      <c r="C21" s="32">
        <f>PriorYearIncomeStmt!E21</f>
        <v>264156</v>
      </c>
      <c r="D21" s="41">
        <f>'CurrentYearIncomeStmt '!E21</f>
        <v>273670</v>
      </c>
    </row>
    <row r="22" spans="1:5" x14ac:dyDescent="0.25">
      <c r="A22" s="10">
        <v>14</v>
      </c>
      <c r="B22" s="83" t="s">
        <v>231</v>
      </c>
      <c r="C22" s="40">
        <f>C16+C17+C18+C19+C20+C21</f>
        <v>1377720</v>
      </c>
      <c r="D22" s="42">
        <f>D16+D17+D18+D19+D20+D21</f>
        <v>1362633</v>
      </c>
      <c r="E22" s="1"/>
    </row>
    <row r="23" spans="1:5" x14ac:dyDescent="0.25">
      <c r="A23" s="10">
        <v>15</v>
      </c>
      <c r="B23" s="17" t="s">
        <v>14</v>
      </c>
      <c r="C23" s="32">
        <f>C15-C22</f>
        <v>712969</v>
      </c>
      <c r="D23" s="41">
        <f>D15-D22</f>
        <v>620813</v>
      </c>
    </row>
    <row r="24" spans="1:5" x14ac:dyDescent="0.25">
      <c r="A24" s="10">
        <v>16</v>
      </c>
      <c r="B24" s="17" t="s">
        <v>134</v>
      </c>
      <c r="C24" s="32">
        <f>PriorYearIncomeStmt!E24</f>
        <v>0</v>
      </c>
      <c r="D24" s="41">
        <f>'CurrentYearIncomeStmt '!E24</f>
        <v>0</v>
      </c>
    </row>
    <row r="25" spans="1:5" x14ac:dyDescent="0.25">
      <c r="A25" s="10">
        <v>17</v>
      </c>
      <c r="B25" s="17" t="s">
        <v>11</v>
      </c>
      <c r="C25" s="32">
        <f>PriorYearIncomeStmt!E25</f>
        <v>74430</v>
      </c>
      <c r="D25" s="41">
        <f>'CurrentYearIncomeStmt '!E25</f>
        <v>77215</v>
      </c>
    </row>
    <row r="26" spans="1:5" x14ac:dyDescent="0.25">
      <c r="A26" s="10">
        <v>18</v>
      </c>
      <c r="B26" s="17" t="s">
        <v>181</v>
      </c>
      <c r="C26" s="32">
        <f>PriorYearIncomeStmt!E26</f>
        <v>130039</v>
      </c>
      <c r="D26" s="41">
        <f>'CurrentYearIncomeStmt '!E26</f>
        <v>64690</v>
      </c>
    </row>
    <row r="27" spans="1:5" x14ac:dyDescent="0.25">
      <c r="A27" s="10">
        <v>19</v>
      </c>
      <c r="B27" s="17" t="s">
        <v>13</v>
      </c>
      <c r="C27" s="32">
        <f>PriorYearIncomeStmt!E27</f>
        <v>14839</v>
      </c>
      <c r="D27" s="41">
        <f>'CurrentYearIncomeStmt '!E27</f>
        <v>-15758</v>
      </c>
    </row>
    <row r="28" spans="1:5" x14ac:dyDescent="0.25">
      <c r="A28" s="10">
        <v>20</v>
      </c>
      <c r="B28" s="83" t="s">
        <v>12</v>
      </c>
      <c r="C28" s="37">
        <f>SUM(C25:C27)</f>
        <v>219308</v>
      </c>
      <c r="D28" s="43">
        <f t="shared" ref="D28" si="1">SUM(D25:D27)</f>
        <v>126147</v>
      </c>
    </row>
    <row r="29" spans="1:5" x14ac:dyDescent="0.25">
      <c r="A29" s="10">
        <v>21</v>
      </c>
      <c r="B29" s="83" t="s">
        <v>22</v>
      </c>
      <c r="C29" s="37">
        <f>C23+C24-C28</f>
        <v>493661</v>
      </c>
      <c r="D29" s="43">
        <f>D23+D24-D28</f>
        <v>494666</v>
      </c>
    </row>
    <row r="30" spans="1:5" x14ac:dyDescent="0.25">
      <c r="A30" s="10">
        <v>22</v>
      </c>
      <c r="B30" s="17" t="s">
        <v>15</v>
      </c>
      <c r="C30" s="32">
        <f>PriorYearIncomeStmt!E30</f>
        <v>153495</v>
      </c>
      <c r="D30" s="41">
        <f>'CurrentYearIncomeStmt '!E30</f>
        <v>137676</v>
      </c>
    </row>
    <row r="31" spans="1:5" x14ac:dyDescent="0.25">
      <c r="A31" s="10">
        <v>23</v>
      </c>
      <c r="B31" s="17" t="s">
        <v>16</v>
      </c>
      <c r="C31" s="32">
        <f>PriorYearIncomeStmt!E31</f>
        <v>0</v>
      </c>
      <c r="D31" s="41">
        <f>'CurrentYearIncomeStmt '!E31</f>
        <v>0</v>
      </c>
    </row>
    <row r="32" spans="1:5" x14ac:dyDescent="0.25">
      <c r="A32" s="10">
        <v>24</v>
      </c>
      <c r="B32" s="17" t="s">
        <v>17</v>
      </c>
      <c r="C32" s="32">
        <f>PriorYearIncomeStmt!E32</f>
        <v>0</v>
      </c>
      <c r="D32" s="41">
        <f>'CurrentYearIncomeStmt '!E32</f>
        <v>0</v>
      </c>
    </row>
    <row r="33" spans="1:4" x14ac:dyDescent="0.25">
      <c r="A33" s="10">
        <v>25</v>
      </c>
      <c r="B33" s="17" t="s">
        <v>261</v>
      </c>
      <c r="C33" s="32">
        <f>PriorYearIncomeStmt!E33</f>
        <v>0</v>
      </c>
      <c r="D33" s="41">
        <f>'CurrentYearIncomeStmt '!E33</f>
        <v>0</v>
      </c>
    </row>
    <row r="34" spans="1:4" x14ac:dyDescent="0.25">
      <c r="A34" s="10">
        <v>26</v>
      </c>
      <c r="B34" s="83" t="s">
        <v>259</v>
      </c>
      <c r="C34" s="37">
        <f>SUM(C30:C33)</f>
        <v>153495</v>
      </c>
      <c r="D34" s="43">
        <f t="shared" ref="D34" si="2">SUM(D30:D33)</f>
        <v>137676</v>
      </c>
    </row>
    <row r="35" spans="1:4" x14ac:dyDescent="0.25">
      <c r="A35" s="10">
        <v>27</v>
      </c>
      <c r="B35" s="17" t="s">
        <v>18</v>
      </c>
      <c r="C35" s="32">
        <f>PriorYearIncomeStmt!E35</f>
        <v>54241</v>
      </c>
      <c r="D35" s="41">
        <f>'CurrentYearIncomeStmt '!E35</f>
        <v>64754</v>
      </c>
    </row>
    <row r="36" spans="1:4" x14ac:dyDescent="0.25">
      <c r="A36" s="10">
        <v>28</v>
      </c>
      <c r="B36" s="17" t="s">
        <v>19</v>
      </c>
      <c r="C36" s="32">
        <f>PriorYearIncomeStmt!E36</f>
        <v>0</v>
      </c>
      <c r="D36" s="41">
        <f>'CurrentYearIncomeStmt '!E36</f>
        <v>135420</v>
      </c>
    </row>
    <row r="37" spans="1:4" x14ac:dyDescent="0.25">
      <c r="A37" s="10">
        <v>29</v>
      </c>
      <c r="B37" s="17" t="s">
        <v>78</v>
      </c>
      <c r="C37" s="32">
        <f>PriorYearIncomeStmt!E37</f>
        <v>0</v>
      </c>
      <c r="D37" s="41">
        <f>'CurrentYearIncomeStmt '!E37</f>
        <v>0</v>
      </c>
    </row>
    <row r="38" spans="1:4" x14ac:dyDescent="0.25">
      <c r="A38" s="10">
        <v>30</v>
      </c>
      <c r="B38" s="17" t="s">
        <v>20</v>
      </c>
      <c r="C38" s="32">
        <f>PriorYearIncomeStmt!E38</f>
        <v>324022</v>
      </c>
      <c r="D38" s="41">
        <f>'CurrentYearIncomeStmt '!E38</f>
        <v>-344155</v>
      </c>
    </row>
    <row r="39" spans="1:4" x14ac:dyDescent="0.25">
      <c r="A39" s="10">
        <v>31</v>
      </c>
      <c r="B39" s="83" t="s">
        <v>21</v>
      </c>
      <c r="C39" s="37">
        <f>C29-C34+C35+C36+C37+C38</f>
        <v>718429</v>
      </c>
      <c r="D39" s="43">
        <f t="shared" ref="D39" si="3">D29-D34+D35+D36+D37+D38</f>
        <v>213009</v>
      </c>
    </row>
    <row r="40" spans="1:4" x14ac:dyDescent="0.25">
      <c r="A40" s="10">
        <v>32</v>
      </c>
      <c r="B40" s="17" t="s">
        <v>23</v>
      </c>
      <c r="C40" s="44"/>
      <c r="D40" s="70"/>
    </row>
    <row r="41" spans="1:4" x14ac:dyDescent="0.25">
      <c r="A41" s="10">
        <v>33</v>
      </c>
      <c r="B41" s="17" t="s">
        <v>24</v>
      </c>
      <c r="C41" s="32">
        <f>PriorYearIncomeStmt!E41</f>
        <v>6573111</v>
      </c>
      <c r="D41" s="41">
        <f>'CurrentYearIncomeStmt '!E41</f>
        <v>7248727</v>
      </c>
    </row>
    <row r="42" spans="1:4" x14ac:dyDescent="0.25">
      <c r="A42" s="10">
        <v>34</v>
      </c>
      <c r="B42" s="17" t="s">
        <v>25</v>
      </c>
      <c r="C42" s="32">
        <f>PriorYearIncomeStmt!E42</f>
        <v>3437</v>
      </c>
      <c r="D42" s="41">
        <f>'CurrentYearIncomeStmt '!E42</f>
        <v>1088</v>
      </c>
    </row>
    <row r="43" spans="1:4" x14ac:dyDescent="0.25">
      <c r="A43" s="10">
        <v>35</v>
      </c>
      <c r="B43" s="17" t="s">
        <v>26</v>
      </c>
      <c r="C43" s="32">
        <f>PriorYearIncomeStmt!E43</f>
        <v>46250</v>
      </c>
      <c r="D43" s="41">
        <f>'CurrentYearIncomeStmt '!E43</f>
        <v>46425</v>
      </c>
    </row>
    <row r="44" spans="1:4" x14ac:dyDescent="0.25">
      <c r="A44" s="10">
        <v>36</v>
      </c>
      <c r="B44" s="17" t="s">
        <v>27</v>
      </c>
      <c r="C44" s="32">
        <f>PriorYearIncomeStmt!E44</f>
        <v>0</v>
      </c>
      <c r="D44" s="41">
        <f>'CurrentYearIncomeStmt '!E44</f>
        <v>0</v>
      </c>
    </row>
    <row r="45" spans="1:4" x14ac:dyDescent="0.25">
      <c r="A45" s="10">
        <v>37</v>
      </c>
      <c r="B45" s="17" t="s">
        <v>28</v>
      </c>
      <c r="C45" s="32">
        <f>PriorYearIncomeStmt!E45</f>
        <v>0</v>
      </c>
      <c r="D45" s="41">
        <f>'CurrentYearIncomeStmt '!E45</f>
        <v>0</v>
      </c>
    </row>
    <row r="46" spans="1:4" x14ac:dyDescent="0.25">
      <c r="A46" s="10">
        <v>38</v>
      </c>
      <c r="B46" s="17" t="s">
        <v>29</v>
      </c>
      <c r="C46" s="32">
        <f>PriorYearIncomeStmt!E46</f>
        <v>0</v>
      </c>
      <c r="D46" s="41">
        <f>'CurrentYearIncomeStmt '!E46</f>
        <v>0</v>
      </c>
    </row>
    <row r="47" spans="1:4" x14ac:dyDescent="0.25">
      <c r="A47" s="10">
        <v>39</v>
      </c>
      <c r="B47" s="83" t="s">
        <v>30</v>
      </c>
      <c r="C47" s="37">
        <f>(C39+C41+C42)-(C43+C44+C45+C46)</f>
        <v>7248727</v>
      </c>
      <c r="D47" s="43">
        <f t="shared" ref="D47" si="4">(D39+D41+D42)-(D43+D44+D45+D46)</f>
        <v>7416399</v>
      </c>
    </row>
    <row r="48" spans="1:4" x14ac:dyDescent="0.25">
      <c r="A48" s="10">
        <v>40</v>
      </c>
      <c r="B48" s="17" t="s">
        <v>31</v>
      </c>
      <c r="C48" s="32">
        <f>PriorYearIncomeStmt!E48</f>
        <v>0</v>
      </c>
      <c r="D48" s="41">
        <f>'CurrentYearIncomeStmt '!E48</f>
        <v>0</v>
      </c>
    </row>
    <row r="49" spans="1:8" x14ac:dyDescent="0.25">
      <c r="A49" s="10">
        <v>41</v>
      </c>
      <c r="B49" s="17" t="s">
        <v>29</v>
      </c>
      <c r="C49" s="32">
        <f>PriorYearIncomeStmt!E49</f>
        <v>0</v>
      </c>
      <c r="D49" s="41">
        <f>'CurrentYearIncomeStmt '!E49</f>
        <v>0</v>
      </c>
    </row>
    <row r="50" spans="1:8" x14ac:dyDescent="0.25">
      <c r="A50" s="10">
        <v>42</v>
      </c>
      <c r="B50" s="17" t="s">
        <v>32</v>
      </c>
      <c r="C50" s="32">
        <f>PriorYearIncomeStmt!E50</f>
        <v>0</v>
      </c>
      <c r="D50" s="41">
        <f>'CurrentYearIncomeStmt '!E50</f>
        <v>0</v>
      </c>
    </row>
    <row r="51" spans="1:8" x14ac:dyDescent="0.25">
      <c r="A51" s="10">
        <v>43</v>
      </c>
      <c r="B51" s="83" t="s">
        <v>33</v>
      </c>
      <c r="C51" s="37">
        <f>C48+C49-C50</f>
        <v>0</v>
      </c>
      <c r="D51" s="43">
        <f t="shared" ref="D51" si="5">D48+D49-D50</f>
        <v>0</v>
      </c>
    </row>
    <row r="52" spans="1:8" x14ac:dyDescent="0.25">
      <c r="A52" s="10">
        <v>44</v>
      </c>
      <c r="B52" s="17" t="s">
        <v>34</v>
      </c>
      <c r="C52" s="32">
        <f>PriorYearIncomeStmt!E52</f>
        <v>713419</v>
      </c>
      <c r="D52" s="41">
        <f>'CurrentYearIncomeStmt '!E52</f>
        <v>713419</v>
      </c>
    </row>
    <row r="53" spans="1:8" x14ac:dyDescent="0.25">
      <c r="A53" s="10">
        <v>45</v>
      </c>
      <c r="B53" s="17" t="s">
        <v>35</v>
      </c>
      <c r="C53" s="49">
        <f>((C22+C28-C18-C19)/C15)</f>
        <v>0.52966270927909409</v>
      </c>
      <c r="D53" s="49">
        <f>((D22+D28-D18-D19)/D15)</f>
        <v>0.51526787217801751</v>
      </c>
    </row>
    <row r="54" spans="1:8" x14ac:dyDescent="0.25">
      <c r="A54" s="10">
        <v>46</v>
      </c>
      <c r="B54" s="17" t="s">
        <v>36</v>
      </c>
      <c r="C54" s="49">
        <f>((C22+C28+C34)/C15)</f>
        <v>0.8372947865512278</v>
      </c>
      <c r="D54" s="49">
        <f>((D22+D28+D34)/D15)</f>
        <v>0.82001526635965893</v>
      </c>
    </row>
    <row r="55" spans="1:8" x14ac:dyDescent="0.25">
      <c r="A55" s="10">
        <v>47</v>
      </c>
      <c r="B55" s="17" t="s">
        <v>37</v>
      </c>
      <c r="C55" s="49">
        <f>((C39+C34)/C34)</f>
        <v>5.6804716766018437</v>
      </c>
      <c r="D55" s="49">
        <f t="shared" ref="D55" si="6">((D39+D34)/D34)</f>
        <v>2.5471759783840322</v>
      </c>
    </row>
    <row r="56" spans="1:8" x14ac:dyDescent="0.25">
      <c r="A56" s="10">
        <v>48</v>
      </c>
      <c r="B56" s="17" t="s">
        <v>38</v>
      </c>
      <c r="C56" s="45">
        <f>(C39+C34+C18+C19)/C52</f>
        <v>1.908544628051678</v>
      </c>
      <c r="D56" s="49">
        <f>(D39+D34+D18+D19)/D52</f>
        <v>1.145832953706027</v>
      </c>
    </row>
    <row r="57" spans="1:8" x14ac:dyDescent="0.25">
      <c r="A57" s="19"/>
      <c r="B57" s="19"/>
      <c r="C57" s="19"/>
      <c r="D57" s="15"/>
    </row>
    <row r="59" spans="1:8" x14ac:dyDescent="0.25">
      <c r="B59" t="s">
        <v>182</v>
      </c>
      <c r="C59" s="48" t="s">
        <v>251</v>
      </c>
      <c r="D59" s="48" t="s">
        <v>270</v>
      </c>
    </row>
    <row r="60" spans="1:8" x14ac:dyDescent="0.25">
      <c r="A60" s="47" t="s">
        <v>157</v>
      </c>
      <c r="B60" t="s">
        <v>149</v>
      </c>
      <c r="C60" s="56"/>
      <c r="D60" s="56"/>
      <c r="E60" s="65"/>
      <c r="F60" s="65"/>
      <c r="G60" s="65"/>
      <c r="H60" s="65"/>
    </row>
    <row r="61" spans="1:8" x14ac:dyDescent="0.25">
      <c r="A61" s="65"/>
      <c r="B61" s="65" t="s">
        <v>183</v>
      </c>
      <c r="C61" s="65"/>
      <c r="D61" s="65"/>
      <c r="E61" s="65"/>
      <c r="F61" s="65"/>
      <c r="G61" s="65"/>
      <c r="H61" s="65"/>
    </row>
    <row r="62" spans="1:8" x14ac:dyDescent="0.25">
      <c r="A62" s="65"/>
      <c r="B62" s="65" t="s">
        <v>184</v>
      </c>
      <c r="C62" s="65"/>
      <c r="D62" s="65"/>
      <c r="E62" s="65"/>
      <c r="F62" s="65"/>
      <c r="G62" s="65"/>
      <c r="H62" s="65"/>
    </row>
    <row r="63" spans="1:8" x14ac:dyDescent="0.25">
      <c r="A63" s="65"/>
      <c r="B63" s="65" t="s">
        <v>185</v>
      </c>
      <c r="C63" s="65"/>
      <c r="D63" s="65"/>
      <c r="E63" s="65"/>
      <c r="F63" s="65"/>
      <c r="G63" s="65"/>
      <c r="H63" s="65"/>
    </row>
    <row r="64" spans="1:8" x14ac:dyDescent="0.25">
      <c r="A64" s="65"/>
      <c r="B64" s="65"/>
      <c r="C64" s="65"/>
      <c r="D64" s="65"/>
      <c r="E64" s="65"/>
      <c r="F64" s="65"/>
      <c r="G64" s="65"/>
      <c r="H64" s="65"/>
    </row>
    <row r="65" spans="1:8" x14ac:dyDescent="0.25">
      <c r="A65" s="65"/>
      <c r="B65" s="65"/>
      <c r="C65" s="65"/>
      <c r="D65" s="65"/>
      <c r="E65" s="65"/>
      <c r="F65" s="65"/>
      <c r="G65" s="65"/>
      <c r="H65" s="65"/>
    </row>
    <row r="66" spans="1:8" x14ac:dyDescent="0.25">
      <c r="A66" s="65"/>
      <c r="B66" s="65"/>
      <c r="C66" s="65"/>
      <c r="D66" s="65"/>
      <c r="E66" s="65"/>
      <c r="F66" s="65"/>
      <c r="G66" s="65"/>
      <c r="H66" s="65"/>
    </row>
    <row r="67" spans="1:8" x14ac:dyDescent="0.25">
      <c r="A67" s="65"/>
      <c r="B67" s="65"/>
      <c r="C67" s="65"/>
      <c r="D67" s="65"/>
      <c r="E67" s="65"/>
      <c r="F67" s="65"/>
      <c r="G67" s="65"/>
      <c r="H67" s="65"/>
    </row>
    <row r="68" spans="1:8" x14ac:dyDescent="0.25">
      <c r="A68" s="65"/>
      <c r="B68" s="65"/>
      <c r="C68" s="65"/>
      <c r="D68" s="65"/>
      <c r="E68" s="65"/>
      <c r="F68" s="65"/>
      <c r="G68" s="65"/>
      <c r="H68" s="65"/>
    </row>
    <row r="69" spans="1:8" x14ac:dyDescent="0.25">
      <c r="A69" s="65"/>
      <c r="B69" s="65"/>
      <c r="C69" s="65"/>
      <c r="D69" s="65"/>
      <c r="E69" s="65"/>
      <c r="F69" s="65"/>
      <c r="G69" s="65"/>
      <c r="H69" s="65"/>
    </row>
    <row r="70" spans="1:8" x14ac:dyDescent="0.25">
      <c r="A70" s="65"/>
      <c r="B70" s="65"/>
      <c r="C70" s="65"/>
      <c r="D70" s="65"/>
      <c r="E70" s="65"/>
      <c r="F70" s="65"/>
      <c r="G70" s="65"/>
      <c r="H70" s="65"/>
    </row>
    <row r="71" spans="1:8" x14ac:dyDescent="0.25">
      <c r="A71" s="65"/>
      <c r="B71" s="65"/>
      <c r="C71" s="65"/>
      <c r="D71" s="65"/>
      <c r="E71" s="65"/>
      <c r="F71" s="65"/>
      <c r="G71" s="65"/>
      <c r="H71" s="65"/>
    </row>
  </sheetData>
  <sheetProtection algorithmName="SHA-512" hashValue="5U69B+rGcJAiMrMAgpGjilwuQtTRwHD7n5pr0jhmunUFsopTLqXeo8YcNuinEYAPfpuj838SbCc6DnshFMJSOw==" saltValue="4aX7n1oVJRY1T6P5S8z1DQ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Prior and Current Year Income Statement</oddHeader>
    <oddFooter>&amp;CPage &amp;P of &amp;N&amp;R&amp;D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6D9E5B7427F6C4A84EC88AADC9F9301" ma:contentTypeVersion="56" ma:contentTypeDescription="" ma:contentTypeScope="" ma:versionID="16450653842b1125d747bedbdc7313b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Document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2019-07-17T07:00:00+00:00</OpenedDate>
    <SignificantOrder xmlns="dc463f71-b30c-4ab2-9473-d307f9d35888">false</SignificantOrder>
    <Date1 xmlns="dc463f71-b30c-4ab2-9473-d307f9d35888">2019-07-24T07:00:00+00:00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St. John Telephone, Inc.</CaseCompanyNames>
    <Nickname xmlns="http://schemas.microsoft.com/sharepoint/v3" xsi:nil="true"/>
    <DocketNumber xmlns="dc463f71-b30c-4ab2-9473-d307f9d35888">190607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ACB09C82-39A1-4F21-A496-69F4196B1206}"/>
</file>

<file path=customXml/itemProps2.xml><?xml version="1.0" encoding="utf-8"?>
<ds:datastoreItem xmlns:ds="http://schemas.openxmlformats.org/officeDocument/2006/customXml" ds:itemID="{9D490FDB-4731-42D9-B07E-53BAA2948064}"/>
</file>

<file path=customXml/itemProps3.xml><?xml version="1.0" encoding="utf-8"?>
<ds:datastoreItem xmlns:ds="http://schemas.openxmlformats.org/officeDocument/2006/customXml" ds:itemID="{DF6910FF-135D-46E6-8114-C67D28828DA7}"/>
</file>

<file path=customXml/itemProps4.xml><?xml version="1.0" encoding="utf-8"?>
<ds:datastoreItem xmlns:ds="http://schemas.openxmlformats.org/officeDocument/2006/customXml" ds:itemID="{D473DD91-33B2-4896-9FF4-826C0689D0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Cover</vt:lpstr>
      <vt:lpstr>PriorYearBalanceSheet</vt:lpstr>
      <vt:lpstr>CurrentYearBalanceSheet </vt:lpstr>
      <vt:lpstr>BalanceSheet(Summary)</vt:lpstr>
      <vt:lpstr>RateBase </vt:lpstr>
      <vt:lpstr>AccessLines</vt:lpstr>
      <vt:lpstr>PriorYearIncomeStmt</vt:lpstr>
      <vt:lpstr>CurrentYearIncomeStmt </vt:lpstr>
      <vt:lpstr>IncomeStmtSummary</vt:lpstr>
      <vt:lpstr>AccessRevDetail</vt:lpstr>
      <vt:lpstr>OutofPeriodAdj</vt:lpstr>
      <vt:lpstr>RORNonSCorp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Cathy</cp:lastModifiedBy>
  <cp:lastPrinted>2019-07-22T16:31:49Z</cp:lastPrinted>
  <dcterms:created xsi:type="dcterms:W3CDTF">2014-05-21T17:51:51Z</dcterms:created>
  <dcterms:modified xsi:type="dcterms:W3CDTF">2019-07-24T16:56:31Z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0x0101006E56B4D1795A2E4DB2F0B01679ED314A00F6D9E5B7427F6C4A84EC88AADC9F9301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