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20" yWindow="120" windowWidth="2640" windowHeight="4140" activeTab="1"/>
  </bookViews>
  <sheets>
    <sheet name="Printing &amp; Mailing" sheetId="3" r:id="rId1"/>
    <sheet name="Designated RSA-1 Comm Credit" sheetId="1" r:id="rId2"/>
    <sheet name="Joe's Comm Credit" sheetId="2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'Designated RSA-1 Comm Credit'!$A$1:$H$29</definedName>
    <definedName name="_xlnm.Print_Area" localSheetId="2">'Joe''s Comm Credit'!$A$1:$I$68</definedName>
    <definedName name="_xlnm.Print_Titles" localSheetId="1">'Designated RSA-1 Comm Credit'!$A:$A</definedName>
    <definedName name="_xlnm.Print_Titles" localSheetId="2">'Joe''s Comm Credit'!$1:$4</definedName>
  </definedNames>
  <calcPr calcId="145621" iterate="1" concurrentManualCount="4"/>
</workbook>
</file>

<file path=xl/calcChain.xml><?xml version="1.0" encoding="utf-8"?>
<calcChain xmlns="http://schemas.openxmlformats.org/spreadsheetml/2006/main">
  <c r="H63" i="2" l="1"/>
  <c r="H31" i="2"/>
  <c r="H62" i="2" l="1"/>
  <c r="H30" i="2"/>
  <c r="G25" i="1"/>
  <c r="G24" i="1"/>
  <c r="J8" i="3"/>
  <c r="J9" i="3"/>
  <c r="J7" i="3"/>
  <c r="E11" i="3"/>
  <c r="E20" i="1"/>
  <c r="B20" i="1"/>
  <c r="E8" i="3" l="1"/>
  <c r="E9" i="3"/>
  <c r="H9" i="3" s="1"/>
  <c r="E7" i="3"/>
  <c r="H8" i="3"/>
  <c r="I8" i="3"/>
  <c r="I9" i="3"/>
  <c r="I7" i="3"/>
  <c r="H7" i="3"/>
  <c r="F11" i="3"/>
  <c r="F10" i="3"/>
  <c r="F9" i="3"/>
  <c r="F8" i="3"/>
  <c r="F7" i="3"/>
  <c r="E10" i="3"/>
  <c r="D8" i="3"/>
  <c r="D9" i="3"/>
  <c r="D7" i="3"/>
  <c r="C10" i="3"/>
  <c r="C9" i="3"/>
  <c r="C8" i="3"/>
  <c r="C7" i="3"/>
  <c r="G22" i="2" l="1"/>
  <c r="F22" i="2"/>
  <c r="E22" i="2"/>
  <c r="D22" i="2"/>
  <c r="C22" i="2"/>
  <c r="B22" i="2"/>
  <c r="G57" i="2" l="1"/>
  <c r="F57" i="2"/>
  <c r="E57" i="2"/>
  <c r="D57" i="2"/>
  <c r="C57" i="2"/>
  <c r="B57" i="2"/>
  <c r="G25" i="2"/>
  <c r="F25" i="2"/>
  <c r="E25" i="2"/>
  <c r="D25" i="2"/>
  <c r="C25" i="2"/>
  <c r="B25" i="2"/>
  <c r="G19" i="1"/>
  <c r="F19" i="1"/>
  <c r="E19" i="1"/>
  <c r="D19" i="1"/>
  <c r="C19" i="1"/>
  <c r="B19" i="1"/>
  <c r="H65" i="2" l="1"/>
  <c r="C54" i="2"/>
  <c r="D54" i="2"/>
  <c r="E54" i="2"/>
  <c r="F54" i="2"/>
  <c r="G54" i="2"/>
  <c r="B54" i="2"/>
  <c r="C41" i="2"/>
  <c r="D41" i="2"/>
  <c r="E41" i="2"/>
  <c r="F41" i="2"/>
  <c r="G41" i="2"/>
  <c r="C42" i="2"/>
  <c r="D42" i="2"/>
  <c r="E42" i="2"/>
  <c r="F42" i="2"/>
  <c r="G42" i="2"/>
  <c r="B42" i="2"/>
  <c r="B41" i="2"/>
  <c r="H33" i="2"/>
  <c r="C15" i="2" l="1"/>
  <c r="D15" i="2"/>
  <c r="E15" i="2"/>
  <c r="F15" i="2"/>
  <c r="G15" i="2"/>
  <c r="B15" i="2"/>
  <c r="B47" i="2" s="1"/>
  <c r="C10" i="2"/>
  <c r="D10" i="2"/>
  <c r="E10" i="2"/>
  <c r="F10" i="2"/>
  <c r="G10" i="2"/>
  <c r="B10" i="2"/>
  <c r="C9" i="2"/>
  <c r="D9" i="2"/>
  <c r="E9" i="2"/>
  <c r="F9" i="2"/>
  <c r="G9" i="2"/>
  <c r="B9" i="2"/>
  <c r="C6" i="2"/>
  <c r="D6" i="2"/>
  <c r="E6" i="2"/>
  <c r="F6" i="2"/>
  <c r="G6" i="2"/>
  <c r="B6" i="2"/>
  <c r="G27" i="1" l="1"/>
  <c r="G16" i="1" l="1"/>
  <c r="F16" i="1"/>
  <c r="E16" i="1"/>
  <c r="D16" i="1"/>
  <c r="C16" i="1"/>
  <c r="B16" i="1"/>
  <c r="C12" i="1"/>
  <c r="C14" i="2" s="1"/>
  <c r="D12" i="1"/>
  <c r="D14" i="2" s="1"/>
  <c r="E12" i="1"/>
  <c r="E14" i="2" s="1"/>
  <c r="F12" i="1"/>
  <c r="F14" i="2" s="1"/>
  <c r="G12" i="1"/>
  <c r="G14" i="2" s="1"/>
  <c r="B12" i="1"/>
  <c r="B14" i="2" s="1"/>
  <c r="B46" i="2" s="1"/>
  <c r="C9" i="1"/>
  <c r="D9" i="1"/>
  <c r="E9" i="1"/>
  <c r="F9" i="1"/>
  <c r="G9" i="1"/>
  <c r="B9" i="1"/>
  <c r="B14" i="1" l="1"/>
  <c r="G11" i="2"/>
  <c r="F11" i="2"/>
  <c r="E11" i="2"/>
  <c r="C11" i="2"/>
  <c r="B11" i="2"/>
  <c r="H9" i="2"/>
  <c r="H9" i="1"/>
  <c r="A4" i="2" l="1"/>
  <c r="G38" i="2" l="1"/>
  <c r="F38" i="2"/>
  <c r="E38" i="2"/>
  <c r="D38" i="2"/>
  <c r="C38" i="2"/>
  <c r="B38" i="2"/>
  <c r="H16" i="1"/>
  <c r="H22" i="2" l="1"/>
  <c r="H54" i="2"/>
  <c r="B43" i="2" l="1"/>
  <c r="F43" i="2"/>
  <c r="E43" i="2"/>
  <c r="D11" i="2"/>
  <c r="H41" i="2"/>
  <c r="D43" i="2" l="1"/>
  <c r="C43" i="2"/>
  <c r="G43" i="2"/>
  <c r="H10" i="2"/>
  <c r="H42" i="2"/>
  <c r="H43" i="2" s="1"/>
  <c r="H11" i="2" l="1"/>
  <c r="E47" i="2" l="1"/>
  <c r="E19" i="2"/>
  <c r="C14" i="1"/>
  <c r="D14" i="1"/>
  <c r="D18" i="1" s="1"/>
  <c r="D20" i="1" s="1"/>
  <c r="F14" i="1"/>
  <c r="F18" i="1" s="1"/>
  <c r="F20" i="1" s="1"/>
  <c r="E14" i="1"/>
  <c r="E18" i="1" s="1"/>
  <c r="C19" i="2"/>
  <c r="C47" i="2"/>
  <c r="B19" i="2"/>
  <c r="G47" i="2"/>
  <c r="G19" i="2"/>
  <c r="G18" i="2"/>
  <c r="G46" i="2"/>
  <c r="G50" i="2" s="1"/>
  <c r="D47" i="2"/>
  <c r="D19" i="2"/>
  <c r="G14" i="1"/>
  <c r="G18" i="1" s="1"/>
  <c r="G20" i="1" s="1"/>
  <c r="F19" i="2"/>
  <c r="F47" i="2"/>
  <c r="B18" i="2"/>
  <c r="B20" i="2" s="1"/>
  <c r="B50" i="2"/>
  <c r="B24" i="2" l="1"/>
  <c r="B26" i="2" s="1"/>
  <c r="C51" i="2"/>
  <c r="F51" i="2"/>
  <c r="B51" i="2"/>
  <c r="D51" i="2"/>
  <c r="G51" i="2"/>
  <c r="E51" i="2"/>
  <c r="C18" i="1"/>
  <c r="C20" i="1" s="1"/>
  <c r="G23" i="1"/>
  <c r="G52" i="2"/>
  <c r="G56" i="2" s="1"/>
  <c r="G58" i="2" s="1"/>
  <c r="H19" i="2"/>
  <c r="B52" i="2"/>
  <c r="D18" i="2"/>
  <c r="D20" i="2" s="1"/>
  <c r="D24" i="2" s="1"/>
  <c r="D26" i="2" s="1"/>
  <c r="D46" i="2"/>
  <c r="D50" i="2" s="1"/>
  <c r="C18" i="2"/>
  <c r="C20" i="2" s="1"/>
  <c r="C24" i="2" s="1"/>
  <c r="C26" i="2" s="1"/>
  <c r="C46" i="2"/>
  <c r="C50" i="2" s="1"/>
  <c r="C52" i="2" s="1"/>
  <c r="C56" i="2" s="1"/>
  <c r="C58" i="2" s="1"/>
  <c r="F18" i="2"/>
  <c r="F20" i="2" s="1"/>
  <c r="F24" i="2" s="1"/>
  <c r="F26" i="2" s="1"/>
  <c r="F46" i="2"/>
  <c r="F50" i="2" s="1"/>
  <c r="E18" i="2"/>
  <c r="E20" i="2" s="1"/>
  <c r="E24" i="2" s="1"/>
  <c r="E26" i="2" s="1"/>
  <c r="E46" i="2"/>
  <c r="E50" i="2" s="1"/>
  <c r="B18" i="1"/>
  <c r="H14" i="1"/>
  <c r="G20" i="2"/>
  <c r="G24" i="2" s="1"/>
  <c r="G26" i="2" s="1"/>
  <c r="H20" i="1" l="1"/>
  <c r="G22" i="1" s="1"/>
  <c r="H51" i="2"/>
  <c r="H29" i="2"/>
  <c r="F52" i="2"/>
  <c r="F56" i="2" s="1"/>
  <c r="F58" i="2" s="1"/>
  <c r="B56" i="2"/>
  <c r="B58" i="2" s="1"/>
  <c r="D52" i="2"/>
  <c r="D56" i="2" s="1"/>
  <c r="D58" i="2" s="1"/>
  <c r="E52" i="2"/>
  <c r="E56" i="2" s="1"/>
  <c r="E58" i="2" s="1"/>
  <c r="H50" i="2"/>
  <c r="H52" i="2" s="1"/>
  <c r="H26" i="2"/>
  <c r="H28" i="2" s="1"/>
  <c r="H18" i="2"/>
  <c r="H20" i="2" s="1"/>
  <c r="G28" i="1" l="1"/>
  <c r="H61" i="2"/>
  <c r="H58" i="2"/>
  <c r="H60" i="2" s="1"/>
  <c r="H66" i="2" s="1"/>
  <c r="H34" i="2"/>
  <c r="H35" i="2" s="1"/>
  <c r="G29" i="1" l="1"/>
  <c r="H28" i="1"/>
  <c r="I34" i="2"/>
  <c r="H67" i="2"/>
  <c r="I66" i="2"/>
</calcChain>
</file>

<file path=xl/sharedStrings.xml><?xml version="1.0" encoding="utf-8"?>
<sst xmlns="http://schemas.openxmlformats.org/spreadsheetml/2006/main" count="89" uniqueCount="39">
  <si>
    <t>Lewis Co.,  RSA-1</t>
  </si>
  <si>
    <t>Total</t>
  </si>
  <si>
    <t>Tons</t>
  </si>
  <si>
    <t>Co-Mingled</t>
  </si>
  <si>
    <t>Price per Ton</t>
  </si>
  <si>
    <t>Revenue</t>
  </si>
  <si>
    <t>Customers</t>
  </si>
  <si>
    <t>Actual Rev/Cust</t>
  </si>
  <si>
    <t>Projected Rev/Cust</t>
  </si>
  <si>
    <t>Change:</t>
  </si>
  <si>
    <t>Joe's Thurston  County</t>
  </si>
  <si>
    <t>Glass</t>
  </si>
  <si>
    <t>Total Tons</t>
  </si>
  <si>
    <t>Multi-Family</t>
  </si>
  <si>
    <t>Total Revenue</t>
  </si>
  <si>
    <t>Harold LeMay Enterprises, Inc. G-98</t>
  </si>
  <si>
    <t>Commodity Credit Calculation</t>
  </si>
  <si>
    <t>Over/(Under) Earned</t>
  </si>
  <si>
    <t>Single Family</t>
  </si>
  <si>
    <t>Over/(Under) Earned:</t>
  </si>
  <si>
    <t>6 Month Average:</t>
  </si>
  <si>
    <t>Effective January 1, 2019</t>
  </si>
  <si>
    <t>New Commodity (Debit)/Credit:</t>
  </si>
  <si>
    <t>Old (Debit)/Credit:</t>
  </si>
  <si>
    <t>Revenue Impact:</t>
  </si>
  <si>
    <t>6-Month</t>
  </si>
  <si>
    <t>Joe's - Single Family</t>
  </si>
  <si>
    <t>Joe's -  Multi-Family</t>
  </si>
  <si>
    <t>Printing Cost</t>
  </si>
  <si>
    <t>Postage</t>
  </si>
  <si>
    <t>$0.28 Each</t>
  </si>
  <si>
    <t>Check</t>
  </si>
  <si>
    <t>Lewis/Joe's</t>
  </si>
  <si>
    <t>Commodity Credit</t>
  </si>
  <si>
    <t>Mailing Services Cost</t>
  </si>
  <si>
    <t>Print/Cust</t>
  </si>
  <si>
    <t>Post/Cust</t>
  </si>
  <si>
    <t>Total/Cust</t>
  </si>
  <si>
    <t>Printing/Postage: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</si>
</sst>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"/>
    <numFmt numFmtId="167" formatCode="_(&quot;$&quot;* #,##0_);_(&quot;$&quot;* \(#,##0\);_(&quot;$&quot;* &quot;-&quot;??_);_(@_)"/>
    <numFmt numFmtId="168" formatCode="0.0%"/>
    <numFmt numFmtId="169" formatCode="&quot;$&quot;#,##0"/>
  </numFmts>
  <fonts count="5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4"/>
      <name val="Helv"/>
    </font>
    <font>
      <b/>
      <sz val="11"/>
      <name val="Century Gothic"/>
      <family val="2"/>
    </font>
    <font>
      <b/>
      <sz val="11"/>
      <color indexed="63"/>
      <name val="Calibri"/>
      <family val="2"/>
    </font>
    <font>
      <sz val="18"/>
      <color indexed="13"/>
      <name val="Helv"/>
    </font>
    <font>
      <sz val="12"/>
      <color indexed="13"/>
      <name val="Helv"/>
    </font>
    <font>
      <b/>
      <sz val="18"/>
      <color indexed="56"/>
      <name val="Cambri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 tint="0.14996795556505021"/>
      <name val="Calibri"/>
      <family val="2"/>
      <scheme val="minor"/>
    </font>
    <font>
      <u/>
      <sz val="8"/>
      <color theme="10"/>
      <name val="Arial"/>
      <family val="2"/>
    </font>
    <font>
      <b/>
      <u/>
      <sz val="9"/>
      <name val="Arial"/>
      <family val="2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15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Border="0" applyAlignment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41" fontId="1" fillId="0" borderId="0"/>
    <xf numFmtId="41" fontId="1" fillId="0" borderId="0"/>
    <xf numFmtId="41" fontId="1" fillId="0" borderId="0"/>
    <xf numFmtId="41" fontId="1" fillId="0" borderId="0"/>
    <xf numFmtId="0" fontId="10" fillId="10" borderId="0" applyNumberFormat="0" applyBorder="0" applyAlignment="0" applyProtection="0"/>
    <xf numFmtId="3" fontId="1" fillId="0" borderId="0"/>
    <xf numFmtId="3" fontId="1" fillId="0" borderId="0"/>
    <xf numFmtId="3" fontId="1" fillId="0" borderId="0"/>
    <xf numFmtId="3" fontId="1" fillId="0" borderId="0"/>
    <xf numFmtId="0" fontId="11" fillId="11" borderId="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5" fillId="0" borderId="0"/>
    <xf numFmtId="0" fontId="12" fillId="0" borderId="0"/>
    <xf numFmtId="0" fontId="12" fillId="0" borderId="0"/>
    <xf numFmtId="0" fontId="13" fillId="12" borderId="3" applyAlignment="0">
      <alignment horizontal="right"/>
      <protection locked="0"/>
    </xf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4" fillId="13" borderId="0">
      <alignment horizontal="right"/>
      <protection locked="0"/>
    </xf>
    <xf numFmtId="2" fontId="14" fillId="13" borderId="0">
      <alignment horizontal="right"/>
      <protection locked="0"/>
    </xf>
    <xf numFmtId="0" fontId="15" fillId="1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3" fontId="21" fillId="15" borderId="0">
      <protection locked="0"/>
    </xf>
    <xf numFmtId="4" fontId="21" fillId="15" borderId="0">
      <protection locked="0"/>
    </xf>
    <xf numFmtId="0" fontId="22" fillId="0" borderId="7" applyNumberFormat="0" applyFill="0" applyAlignment="0" applyProtection="0"/>
    <xf numFmtId="0" fontId="23" fillId="4" borderId="0" applyNumberFormat="0" applyBorder="0" applyAlignment="0" applyProtection="0"/>
    <xf numFmtId="43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1" fillId="0" borderId="0"/>
    <xf numFmtId="0" fontId="5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16" borderId="8" applyNumberFormat="0" applyFont="0" applyAlignment="0" applyProtection="0"/>
    <xf numFmtId="168" fontId="25" fillId="0" borderId="0" applyNumberFormat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ont="0" applyFill="0" applyBorder="0" applyAlignment="0" applyProtection="0">
      <alignment horizontal="left"/>
    </xf>
    <xf numFmtId="0" fontId="27" fillId="0" borderId="1">
      <alignment horizont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8" fillId="0" borderId="9" applyNumberFormat="0" applyFill="0" applyAlignment="0" applyProtection="0"/>
    <xf numFmtId="0" fontId="1" fillId="0" borderId="0"/>
    <xf numFmtId="0" fontId="8" fillId="2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23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6" borderId="0" applyNumberFormat="0" applyBorder="0" applyAlignment="0" applyProtection="0"/>
    <xf numFmtId="0" fontId="9" fillId="5" borderId="0" applyNumberFormat="0" applyBorder="0" applyAlignment="0" applyProtection="0"/>
    <xf numFmtId="0" fontId="11" fillId="2" borderId="2" applyNumberFormat="0" applyAlignment="0" applyProtection="0"/>
    <xf numFmtId="0" fontId="34" fillId="29" borderId="12" applyNumberFormat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wrapText="1"/>
    </xf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5" fillId="0" borderId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>
      <alignment wrapText="1"/>
    </xf>
    <xf numFmtId="44" fontId="3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>
      <alignment wrapText="1"/>
    </xf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13"/>
    <xf numFmtId="0" fontId="35" fillId="0" borderId="0" applyNumberFormat="0" applyFill="0" applyBorder="0" applyAlignment="0" applyProtection="0"/>
    <xf numFmtId="0" fontId="1" fillId="0" borderId="0"/>
    <xf numFmtId="0" fontId="37" fillId="0" borderId="14" applyNumberFormat="0" applyFill="0" applyAlignment="0" applyProtection="0"/>
    <xf numFmtId="0" fontId="38" fillId="0" borderId="5" applyNumberFormat="0" applyFill="0" applyAlignment="0" applyProtection="0"/>
    <xf numFmtId="0" fontId="39" fillId="0" borderId="15" applyNumberFormat="0" applyFill="0" applyAlignment="0" applyProtection="0"/>
    <xf numFmtId="0" fontId="39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40" fillId="19" borderId="2" applyNumberFormat="0" applyAlignment="0" applyProtection="0"/>
    <xf numFmtId="0" fontId="7" fillId="18" borderId="10" applyNumberFormat="0" applyProtection="0">
      <alignment horizontal="centerContinuous" vertical="center"/>
      <protection locked="0"/>
    </xf>
    <xf numFmtId="0" fontId="7" fillId="18" borderId="10" applyNumberFormat="0" applyProtection="0">
      <alignment horizontal="centerContinuous" vertical="center"/>
      <protection locked="0"/>
    </xf>
    <xf numFmtId="0" fontId="7" fillId="18" borderId="10" applyNumberFormat="0" applyProtection="0">
      <alignment horizontal="centerContinuous" vertical="center"/>
      <protection locked="0"/>
    </xf>
    <xf numFmtId="0" fontId="7" fillId="18" borderId="10" applyNumberFormat="0" applyProtection="0">
      <alignment horizontal="centerContinuous" vertical="center"/>
      <protection locked="0"/>
    </xf>
    <xf numFmtId="0" fontId="41" fillId="30" borderId="13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0" borderId="0"/>
    <xf numFmtId="0" fontId="4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47" fillId="0" borderId="0"/>
    <xf numFmtId="0" fontId="7" fillId="0" borderId="0"/>
    <xf numFmtId="0" fontId="8" fillId="0" borderId="0"/>
    <xf numFmtId="0" fontId="1" fillId="0" borderId="0"/>
    <xf numFmtId="0" fontId="7" fillId="0" borderId="0"/>
    <xf numFmtId="0" fontId="7" fillId="0" borderId="0"/>
    <xf numFmtId="0" fontId="4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>
      <alignment wrapText="1"/>
    </xf>
    <xf numFmtId="0" fontId="1" fillId="0" borderId="0">
      <alignment wrapText="1"/>
    </xf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wrapText="1"/>
    </xf>
    <xf numFmtId="0" fontId="7" fillId="0" borderId="0"/>
    <xf numFmtId="0" fontId="7" fillId="0" borderId="0"/>
    <xf numFmtId="0" fontId="5" fillId="0" borderId="0"/>
    <xf numFmtId="0" fontId="1" fillId="0" borderId="0">
      <alignment wrapText="1"/>
    </xf>
    <xf numFmtId="0" fontId="5" fillId="0" borderId="0"/>
    <xf numFmtId="0" fontId="1" fillId="0" borderId="0">
      <alignment wrapText="1"/>
    </xf>
    <xf numFmtId="0" fontId="5" fillId="0" borderId="0"/>
    <xf numFmtId="0" fontId="1" fillId="0" borderId="0">
      <alignment wrapText="1"/>
    </xf>
    <xf numFmtId="0" fontId="30" fillId="0" borderId="0"/>
    <xf numFmtId="0" fontId="29" fillId="0" borderId="0"/>
    <xf numFmtId="0" fontId="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1" fillId="0" borderId="0"/>
    <xf numFmtId="0" fontId="5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wrapText="1"/>
    </xf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>
      <alignment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top"/>
    </xf>
    <xf numFmtId="0" fontId="1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8" fillId="16" borderId="8" applyNumberFormat="0" applyFont="0" applyAlignment="0" applyProtection="0"/>
    <xf numFmtId="0" fontId="7" fillId="17" borderId="11" applyNumberFormat="0" applyFont="0" applyAlignment="0" applyProtection="0"/>
    <xf numFmtId="0" fontId="5" fillId="16" borderId="8" applyNumberFormat="0" applyFont="0" applyAlignment="0" applyProtection="0"/>
    <xf numFmtId="0" fontId="49" fillId="32" borderId="16" applyBorder="0">
      <alignment horizontal="centerContinuous"/>
    </xf>
    <xf numFmtId="0" fontId="42" fillId="33" borderId="17" applyBorder="0">
      <alignment horizontal="centerContinuous"/>
    </xf>
    <xf numFmtId="0" fontId="43" fillId="2" borderId="1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>
      <alignment vertical="top"/>
    </xf>
    <xf numFmtId="0" fontId="24" fillId="0" borderId="0"/>
    <xf numFmtId="0" fontId="24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 applyNumberFormat="0" applyBorder="0" applyAlignment="0"/>
    <xf numFmtId="0" fontId="5" fillId="0" borderId="0" applyNumberFormat="0" applyBorder="0" applyAlignment="0"/>
    <xf numFmtId="0" fontId="24" fillId="0" borderId="13"/>
    <xf numFmtId="0" fontId="24" fillId="0" borderId="13"/>
    <xf numFmtId="0" fontId="44" fillId="31" borderId="0"/>
    <xf numFmtId="0" fontId="45" fillId="31" borderId="0"/>
    <xf numFmtId="0" fontId="46" fillId="0" borderId="0" applyNumberFormat="0" applyFill="0" applyBorder="0" applyAlignment="0" applyProtection="0"/>
    <xf numFmtId="0" fontId="1" fillId="0" borderId="0"/>
    <xf numFmtId="0" fontId="28" fillId="0" borderId="19" applyNumberFormat="0" applyFill="0" applyAlignment="0" applyProtection="0"/>
    <xf numFmtId="0" fontId="41" fillId="0" borderId="20"/>
    <xf numFmtId="0" fontId="41" fillId="0" borderId="20"/>
    <xf numFmtId="0" fontId="41" fillId="0" borderId="13"/>
    <xf numFmtId="0" fontId="41" fillId="0" borderId="13"/>
    <xf numFmtId="0" fontId="36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5" fillId="0" borderId="0">
      <alignment vertical="top"/>
    </xf>
    <xf numFmtId="0" fontId="5" fillId="0" borderId="0"/>
    <xf numFmtId="9" fontId="5" fillId="0" borderId="0" applyFont="0" applyFill="0" applyBorder="0" applyAlignment="0" applyProtection="0">
      <alignment vertical="top"/>
    </xf>
    <xf numFmtId="0" fontId="5" fillId="0" borderId="0"/>
    <xf numFmtId="0" fontId="7" fillId="0" borderId="0"/>
    <xf numFmtId="0" fontId="47" fillId="0" borderId="0"/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1" fillId="0" borderId="0" xfId="4" applyFill="1"/>
    <xf numFmtId="43" fontId="1" fillId="0" borderId="0" xfId="1" applyFill="1"/>
    <xf numFmtId="0" fontId="2" fillId="0" borderId="0" xfId="4" applyFont="1" applyFill="1"/>
    <xf numFmtId="17" fontId="2" fillId="0" borderId="0" xfId="4" applyNumberFormat="1" applyFont="1" applyFill="1" applyBorder="1" applyAlignment="1">
      <alignment horizontal="center"/>
    </xf>
    <xf numFmtId="165" fontId="1" fillId="0" borderId="0" xfId="1" applyNumberFormat="1" applyFill="1"/>
    <xf numFmtId="0" fontId="1" fillId="0" borderId="0" xfId="4" applyFont="1" applyFill="1" applyBorder="1" applyAlignment="1">
      <alignment horizontal="center"/>
    </xf>
    <xf numFmtId="0" fontId="1" fillId="0" borderId="0" xfId="4" applyFont="1" applyFill="1" applyBorder="1"/>
    <xf numFmtId="3" fontId="1" fillId="0" borderId="0" xfId="1" applyNumberFormat="1" applyFill="1" applyBorder="1"/>
    <xf numFmtId="3" fontId="1" fillId="0" borderId="0" xfId="4" applyNumberFormat="1" applyFill="1" applyBorder="1"/>
    <xf numFmtId="44" fontId="1" fillId="0" borderId="0" xfId="2" applyFont="1" applyFill="1"/>
    <xf numFmtId="167" fontId="1" fillId="0" borderId="0" xfId="2" applyNumberFormat="1" applyFill="1"/>
    <xf numFmtId="167" fontId="1" fillId="0" borderId="0" xfId="2" applyNumberFormat="1" applyFill="1" applyBorder="1"/>
    <xf numFmtId="165" fontId="1" fillId="0" borderId="0" xfId="4" applyNumberFormat="1" applyFill="1"/>
    <xf numFmtId="3" fontId="1" fillId="0" borderId="0" xfId="1" applyNumberFormat="1" applyFill="1"/>
    <xf numFmtId="165" fontId="1" fillId="0" borderId="0" xfId="1" applyNumberFormat="1" applyFont="1" applyFill="1"/>
    <xf numFmtId="165" fontId="1" fillId="0" borderId="0" xfId="1" applyNumberFormat="1" applyFill="1" applyAlignment="1">
      <alignment horizontal="left"/>
    </xf>
    <xf numFmtId="44" fontId="1" fillId="0" borderId="0" xfId="2" applyFill="1"/>
    <xf numFmtId="44" fontId="1" fillId="0" borderId="0" xfId="2" applyFill="1" applyBorder="1"/>
    <xf numFmtId="166" fontId="1" fillId="0" borderId="0" xfId="4" applyNumberFormat="1" applyFill="1"/>
    <xf numFmtId="166" fontId="1" fillId="0" borderId="0" xfId="1" applyNumberFormat="1" applyFill="1"/>
    <xf numFmtId="44" fontId="2" fillId="0" borderId="0" xfId="2" applyFont="1" applyFill="1"/>
    <xf numFmtId="165" fontId="1" fillId="0" borderId="0" xfId="1" applyNumberFormat="1" applyFill="1" applyBorder="1"/>
    <xf numFmtId="165" fontId="1" fillId="0" borderId="0" xfId="1" applyNumberFormat="1" applyFont="1" applyFill="1" applyAlignment="1">
      <alignment horizontal="right"/>
    </xf>
    <xf numFmtId="4" fontId="1" fillId="0" borderId="0" xfId="4" applyNumberFormat="1" applyFill="1" applyBorder="1"/>
    <xf numFmtId="4" fontId="1" fillId="0" borderId="0" xfId="1" applyNumberFormat="1" applyFill="1" applyBorder="1"/>
    <xf numFmtId="0" fontId="1" fillId="0" borderId="0" xfId="4" applyFont="1" applyFill="1" applyAlignment="1">
      <alignment horizontal="right"/>
    </xf>
    <xf numFmtId="0" fontId="1" fillId="0" borderId="0" xfId="4" applyFont="1" applyFill="1"/>
    <xf numFmtId="0" fontId="1" fillId="0" borderId="0" xfId="5" applyFill="1" applyBorder="1" applyAlignment="1">
      <alignment horizontal="center"/>
    </xf>
    <xf numFmtId="43" fontId="1" fillId="0" borderId="0" xfId="1" applyFill="1" applyBorder="1"/>
    <xf numFmtId="0" fontId="1" fillId="0" borderId="0" xfId="5" applyFill="1" applyAlignment="1">
      <alignment horizontal="center"/>
    </xf>
    <xf numFmtId="17" fontId="2" fillId="0" borderId="1" xfId="4" applyNumberFormat="1" applyFont="1" applyFill="1" applyBorder="1" applyAlignment="1">
      <alignment horizontal="center"/>
    </xf>
    <xf numFmtId="4" fontId="1" fillId="0" borderId="0" xfId="4" applyNumberFormat="1" applyFill="1"/>
    <xf numFmtId="43" fontId="2" fillId="0" borderId="0" xfId="1" applyFont="1" applyFill="1"/>
    <xf numFmtId="43" fontId="2" fillId="0" borderId="0" xfId="1" applyFont="1" applyFill="1" applyBorder="1"/>
    <xf numFmtId="43" fontId="1" fillId="0" borderId="0" xfId="4" applyNumberFormat="1" applyFill="1"/>
    <xf numFmtId="0" fontId="1" fillId="0" borderId="0" xfId="4" applyFill="1" applyBorder="1"/>
    <xf numFmtId="44" fontId="1" fillId="0" borderId="0" xfId="2" applyFont="1" applyFill="1" applyBorder="1"/>
    <xf numFmtId="4" fontId="1" fillId="0" borderId="0" xfId="1" applyNumberFormat="1" applyFill="1"/>
    <xf numFmtId="167" fontId="1" fillId="0" borderId="0" xfId="2" applyNumberFormat="1" applyFont="1" applyFill="1"/>
    <xf numFmtId="167" fontId="2" fillId="0" borderId="0" xfId="2" applyNumberFormat="1" applyFont="1" applyFill="1"/>
    <xf numFmtId="167" fontId="2" fillId="0" borderId="0" xfId="2" applyNumberFormat="1" applyFont="1" applyFill="1" applyBorder="1"/>
    <xf numFmtId="165" fontId="1" fillId="0" borderId="0" xfId="4" applyNumberFormat="1" applyFill="1" applyBorder="1"/>
    <xf numFmtId="166" fontId="1" fillId="0" borderId="0" xfId="1" applyNumberFormat="1" applyFont="1" applyFill="1"/>
    <xf numFmtId="37" fontId="1" fillId="0" borderId="0" xfId="1" applyNumberFormat="1" applyFill="1"/>
    <xf numFmtId="43" fontId="1" fillId="0" borderId="0" xfId="4" applyNumberFormat="1" applyFill="1" applyBorder="1"/>
    <xf numFmtId="0" fontId="2" fillId="0" borderId="0" xfId="4" applyFont="1" applyFill="1" applyAlignment="1">
      <alignment horizontal="left"/>
    </xf>
    <xf numFmtId="0" fontId="1" fillId="0" borderId="0" xfId="4" applyFill="1" applyAlignment="1">
      <alignment horizontal="center"/>
    </xf>
    <xf numFmtId="0" fontId="2" fillId="0" borderId="0" xfId="4" applyFont="1" applyFill="1" applyAlignment="1">
      <alignment horizontal="center"/>
    </xf>
    <xf numFmtId="164" fontId="1" fillId="0" borderId="0" xfId="4" applyNumberFormat="1" applyFill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43" fontId="1" fillId="0" borderId="0" xfId="1" applyNumberFormat="1" applyFill="1"/>
    <xf numFmtId="4" fontId="1" fillId="0" borderId="0" xfId="4" applyNumberFormat="1" applyFont="1" applyFill="1"/>
    <xf numFmtId="5" fontId="1" fillId="0" borderId="0" xfId="4" applyNumberFormat="1" applyFill="1"/>
    <xf numFmtId="44" fontId="2" fillId="0" borderId="0" xfId="2" applyFont="1" applyFill="1" applyBorder="1"/>
    <xf numFmtId="168" fontId="1" fillId="0" borderId="0" xfId="3" applyNumberFormat="1" applyFont="1" applyFill="1" applyAlignment="1">
      <alignment horizontal="right"/>
    </xf>
    <xf numFmtId="7" fontId="1" fillId="0" borderId="0" xfId="4" applyNumberFormat="1" applyFill="1"/>
    <xf numFmtId="169" fontId="1" fillId="0" borderId="0" xfId="1" applyNumberFormat="1" applyFill="1"/>
    <xf numFmtId="169" fontId="1" fillId="0" borderId="0" xfId="4" applyNumberFormat="1" applyFill="1"/>
    <xf numFmtId="43" fontId="1" fillId="0" borderId="0" xfId="1" applyFont="1" applyFill="1" applyAlignment="1">
      <alignment horizontal="right"/>
    </xf>
    <xf numFmtId="1" fontId="1" fillId="0" borderId="0" xfId="1" applyNumberFormat="1" applyFill="1"/>
    <xf numFmtId="44" fontId="2" fillId="0" borderId="0" xfId="4" applyNumberFormat="1" applyFont="1" applyFill="1" applyBorder="1"/>
    <xf numFmtId="44" fontId="1" fillId="0" borderId="0" xfId="2" applyFont="1" applyFill="1" applyAlignment="1">
      <alignment horizontal="right"/>
    </xf>
    <xf numFmtId="44" fontId="2" fillId="0" borderId="0" xfId="2" applyFont="1" applyFill="1" applyAlignment="1">
      <alignment horizontal="right"/>
    </xf>
    <xf numFmtId="43" fontId="2" fillId="0" borderId="0" xfId="1" applyFont="1" applyFill="1" applyBorder="1" applyAlignment="1">
      <alignment horizontal="right"/>
    </xf>
    <xf numFmtId="0" fontId="0" fillId="0" borderId="0" xfId="4" applyFont="1" applyFill="1" applyBorder="1"/>
    <xf numFmtId="44" fontId="1" fillId="0" borderId="0" xfId="4" applyNumberFormat="1" applyFill="1" applyBorder="1"/>
    <xf numFmtId="10" fontId="1" fillId="0" borderId="0" xfId="3" applyNumberFormat="1" applyFont="1" applyFill="1" applyAlignment="1">
      <alignment horizontal="right"/>
    </xf>
    <xf numFmtId="0" fontId="2" fillId="0" borderId="0" xfId="4" applyFont="1" applyFill="1" applyBorder="1"/>
    <xf numFmtId="0" fontId="1" fillId="0" borderId="0" xfId="4" applyFont="1" applyFill="1" applyAlignment="1">
      <alignment horizontal="center"/>
    </xf>
    <xf numFmtId="0" fontId="2" fillId="0" borderId="1" xfId="4" applyFont="1" applyFill="1" applyBorder="1" applyAlignment="1">
      <alignment horizontal="center"/>
    </xf>
    <xf numFmtId="164" fontId="1" fillId="0" borderId="0" xfId="4" applyNumberFormat="1" applyFill="1" applyBorder="1"/>
    <xf numFmtId="0" fontId="6" fillId="0" borderId="0" xfId="4" applyFont="1" applyFill="1" applyAlignment="1">
      <alignment horizontal="center"/>
    </xf>
    <xf numFmtId="17" fontId="2" fillId="0" borderId="0" xfId="4" quotePrefix="1" applyNumberFormat="1" applyFont="1" applyFill="1" applyBorder="1" applyAlignment="1">
      <alignment horizontal="center"/>
    </xf>
    <xf numFmtId="4" fontId="1" fillId="0" borderId="0" xfId="4" applyNumberFormat="1" applyFont="1" applyFill="1" applyBorder="1"/>
    <xf numFmtId="43" fontId="2" fillId="0" borderId="0" xfId="1" applyNumberFormat="1" applyFont="1" applyFill="1" applyBorder="1"/>
    <xf numFmtId="43" fontId="1" fillId="0" borderId="0" xfId="1" applyNumberFormat="1" applyFont="1" applyFill="1" applyBorder="1"/>
    <xf numFmtId="3" fontId="2" fillId="0" borderId="0" xfId="1" applyNumberFormat="1" applyFont="1" applyFill="1"/>
    <xf numFmtId="3" fontId="2" fillId="0" borderId="0" xfId="4" applyNumberFormat="1" applyFont="1" applyFill="1"/>
    <xf numFmtId="3" fontId="1" fillId="0" borderId="0" xfId="4" applyNumberFormat="1" applyFill="1"/>
    <xf numFmtId="0" fontId="1" fillId="0" borderId="0" xfId="1" applyNumberFormat="1" applyFill="1"/>
    <xf numFmtId="0" fontId="2" fillId="0" borderId="0" xfId="1" applyNumberFormat="1" applyFont="1" applyFill="1"/>
    <xf numFmtId="37" fontId="1" fillId="0" borderId="0" xfId="4" applyNumberFormat="1" applyFill="1"/>
    <xf numFmtId="0" fontId="1" fillId="0" borderId="0" xfId="1" applyNumberFormat="1" applyFont="1" applyFill="1"/>
    <xf numFmtId="0" fontId="4" fillId="0" borderId="0" xfId="4" applyFont="1" applyFill="1"/>
    <xf numFmtId="43" fontId="1" fillId="0" borderId="0" xfId="1" applyNumberFormat="1" applyFont="1" applyFill="1" applyAlignment="1">
      <alignment horizontal="left"/>
    </xf>
    <xf numFmtId="10" fontId="1" fillId="0" borderId="0" xfId="3" applyNumberFormat="1" applyFill="1"/>
    <xf numFmtId="0" fontId="1" fillId="0" borderId="0" xfId="4" applyFill="1"/>
    <xf numFmtId="0" fontId="1" fillId="0" borderId="0" xfId="4" applyFont="1" applyFill="1"/>
    <xf numFmtId="43" fontId="1" fillId="0" borderId="0" xfId="1" applyFill="1"/>
    <xf numFmtId="167" fontId="1" fillId="0" borderId="0" xfId="2" applyNumberFormat="1" applyFill="1"/>
    <xf numFmtId="165" fontId="1" fillId="0" borderId="0" xfId="153" applyNumberFormat="1" applyFont="1" applyFill="1" applyAlignment="1">
      <alignment horizontal="right"/>
    </xf>
    <xf numFmtId="165" fontId="2" fillId="0" borderId="0" xfId="153" applyNumberFormat="1" applyFont="1" applyFill="1" applyAlignment="1">
      <alignment horizontal="right"/>
    </xf>
    <xf numFmtId="0" fontId="0" fillId="0" borderId="0" xfId="0" applyFill="1"/>
    <xf numFmtId="14" fontId="0" fillId="0" borderId="0" xfId="0" applyNumberFormat="1" applyFill="1"/>
    <xf numFmtId="40" fontId="2" fillId="0" borderId="0" xfId="0" applyNumberFormat="1" applyFont="1" applyFill="1"/>
    <xf numFmtId="40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3" fontId="1" fillId="34" borderId="0" xfId="1" applyFill="1"/>
    <xf numFmtId="8" fontId="1" fillId="34" borderId="0" xfId="1" applyNumberFormat="1" applyFill="1"/>
    <xf numFmtId="165" fontId="1" fillId="34" borderId="0" xfId="1" applyNumberFormat="1" applyFill="1"/>
    <xf numFmtId="17" fontId="2" fillId="0" borderId="0" xfId="5" applyNumberFormat="1" applyFont="1" applyFill="1" applyBorder="1" applyAlignment="1">
      <alignment horizontal="center"/>
    </xf>
    <xf numFmtId="44" fontId="1" fillId="0" borderId="0" xfId="5" applyNumberFormat="1" applyFont="1" applyFill="1" applyBorder="1"/>
    <xf numFmtId="167" fontId="1" fillId="0" borderId="0" xfId="64" applyNumberFormat="1" applyFont="1" applyFill="1" applyBorder="1"/>
    <xf numFmtId="167" fontId="1" fillId="0" borderId="0" xfId="64" applyNumberFormat="1" applyFont="1" applyFill="1" applyBorder="1" applyAlignment="1">
      <alignment horizontal="right"/>
    </xf>
    <xf numFmtId="43" fontId="1" fillId="0" borderId="0" xfId="1" applyFont="1" applyFill="1" applyBorder="1" applyAlignment="1">
      <alignment horizontal="right"/>
    </xf>
    <xf numFmtId="44" fontId="1" fillId="34" borderId="0" xfId="2" applyFill="1"/>
    <xf numFmtId="168" fontId="1" fillId="0" borderId="0" xfId="3" applyNumberFormat="1" applyFont="1" applyFill="1" applyBorder="1" applyAlignment="1">
      <alignment horizontal="right"/>
    </xf>
    <xf numFmtId="0" fontId="51" fillId="0" borderId="0" xfId="34" applyNumberFormat="1" applyFont="1" applyBorder="1"/>
    <xf numFmtId="0" fontId="1" fillId="0" borderId="0" xfId="5" applyNumberFormat="1" applyFont="1" applyFill="1" applyBorder="1" applyAlignment="1">
      <alignment horizontal="right" wrapText="1"/>
    </xf>
    <xf numFmtId="0" fontId="1" fillId="0" borderId="0" xfId="153" applyNumberFormat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0" fontId="1" fillId="0" borderId="0" xfId="3" applyNumberFormat="1" applyFont="1" applyFill="1" applyBorder="1" applyAlignment="1">
      <alignment horizontal="right"/>
    </xf>
    <xf numFmtId="43" fontId="1" fillId="0" borderId="0" xfId="1" applyNumberFormat="1" applyFont="1" applyFill="1" applyBorder="1" applyAlignment="1">
      <alignment horizontal="left"/>
    </xf>
    <xf numFmtId="0" fontId="1" fillId="0" borderId="0" xfId="4" applyFont="1" applyFill="1" applyBorder="1" applyAlignment="1">
      <alignment horizontal="right"/>
    </xf>
    <xf numFmtId="8" fontId="1" fillId="34" borderId="0" xfId="2" applyNumberFormat="1" applyFont="1" applyFill="1"/>
    <xf numFmtId="43" fontId="1" fillId="34" borderId="0" xfId="6" applyFill="1"/>
    <xf numFmtId="44" fontId="1" fillId="34" borderId="0" xfId="2" applyFont="1" applyFill="1" applyBorder="1"/>
    <xf numFmtId="8" fontId="1" fillId="0" borderId="0" xfId="2" applyNumberFormat="1" applyFill="1"/>
    <xf numFmtId="44" fontId="1" fillId="34" borderId="0" xfId="2" applyNumberFormat="1" applyFill="1"/>
    <xf numFmtId="0" fontId="2" fillId="0" borderId="0" xfId="4" applyFont="1" applyFill="1" applyAlignment="1">
      <alignment horizontal="right"/>
    </xf>
    <xf numFmtId="165" fontId="0" fillId="0" borderId="0" xfId="1" applyNumberFormat="1" applyFont="1"/>
    <xf numFmtId="43" fontId="0" fillId="0" borderId="0" xfId="0" applyNumberFormat="1"/>
    <xf numFmtId="0" fontId="52" fillId="0" borderId="0" xfId="0" applyFont="1" applyAlignment="1">
      <alignment horizontal="right"/>
    </xf>
    <xf numFmtId="0" fontId="53" fillId="0" borderId="0" xfId="0" applyFont="1"/>
    <xf numFmtId="0" fontId="54" fillId="0" borderId="0" xfId="0" applyFont="1"/>
    <xf numFmtId="167" fontId="54" fillId="34" borderId="0" xfId="2" applyNumberFormat="1" applyFont="1" applyFill="1"/>
    <xf numFmtId="0" fontId="55" fillId="0" borderId="0" xfId="0" applyFont="1" applyAlignment="1">
      <alignment horizontal="center"/>
    </xf>
    <xf numFmtId="165" fontId="54" fillId="0" borderId="0" xfId="1" applyNumberFormat="1" applyFont="1"/>
    <xf numFmtId="9" fontId="54" fillId="0" borderId="0" xfId="3" applyFont="1"/>
    <xf numFmtId="167" fontId="54" fillId="0" borderId="0" xfId="2" applyNumberFormat="1" applyFont="1"/>
    <xf numFmtId="165" fontId="54" fillId="0" borderId="21" xfId="0" applyNumberFormat="1" applyFont="1" applyBorder="1"/>
    <xf numFmtId="167" fontId="54" fillId="0" borderId="21" xfId="2" applyNumberFormat="1" applyFont="1" applyBorder="1"/>
    <xf numFmtId="0" fontId="54" fillId="34" borderId="0" xfId="0" applyFont="1" applyFill="1" applyAlignment="1">
      <alignment horizontal="center"/>
    </xf>
    <xf numFmtId="44" fontId="54" fillId="0" borderId="0" xfId="2" applyNumberFormat="1" applyFont="1"/>
    <xf numFmtId="44" fontId="55" fillId="0" borderId="0" xfId="0" applyNumberFormat="1" applyFont="1"/>
    <xf numFmtId="0" fontId="1" fillId="0" borderId="0" xfId="4" applyFill="1" applyAlignment="1">
      <alignment horizontal="right"/>
    </xf>
    <xf numFmtId="44" fontId="1" fillId="0" borderId="0" xfId="4" applyNumberFormat="1" applyFill="1"/>
  </cellXfs>
  <cellStyles count="1510">
    <cellStyle name="20% - Accent1 2" xfId="9"/>
    <cellStyle name="20% - Accent1 3" xfId="132"/>
    <cellStyle name="20% - Accent2 2" xfId="133"/>
    <cellStyle name="20% - Accent3 2" xfId="134"/>
    <cellStyle name="20% - Accent4 2" xfId="10"/>
    <cellStyle name="20% - Accent4 3" xfId="135"/>
    <cellStyle name="20% - Accent5 2" xfId="136"/>
    <cellStyle name="20% - Accent6 2" xfId="137"/>
    <cellStyle name="40% - Accent1 2" xfId="11"/>
    <cellStyle name="40% - Accent1 3" xfId="138"/>
    <cellStyle name="40% - Accent2 2" xfId="139"/>
    <cellStyle name="40% - Accent3 2" xfId="140"/>
    <cellStyle name="40% - Accent4 2" xfId="12"/>
    <cellStyle name="40% - Accent4 3" xfId="141"/>
    <cellStyle name="40% - Accent5 2" xfId="13"/>
    <cellStyle name="40% - Accent6 2" xfId="14"/>
    <cellStyle name="40% - Accent6 3" xfId="142"/>
    <cellStyle name="60% - Accent1 2" xfId="15"/>
    <cellStyle name="60% - Accent1 3" xfId="143"/>
    <cellStyle name="60% - Accent2 2" xfId="16"/>
    <cellStyle name="60% - Accent3 2" xfId="17"/>
    <cellStyle name="60% - Accent3 3" xfId="144"/>
    <cellStyle name="60% - Accent4 2" xfId="18"/>
    <cellStyle name="60% - Accent4 3" xfId="145"/>
    <cellStyle name="60% - Accent5 2" xfId="19"/>
    <cellStyle name="60% - Accent6 2" xfId="146"/>
    <cellStyle name="Accent1 2" xfId="20"/>
    <cellStyle name="Accent1 3" xfId="147"/>
    <cellStyle name="Accent2 2" xfId="21"/>
    <cellStyle name="Accent3 2" xfId="22"/>
    <cellStyle name="Accent4 2" xfId="148"/>
    <cellStyle name="Accent5 2" xfId="149"/>
    <cellStyle name="Accent6 2" xfId="23"/>
    <cellStyle name="Accounting" xfId="24"/>
    <cellStyle name="Accounting 2" xfId="25"/>
    <cellStyle name="Accounting 3" xfId="26"/>
    <cellStyle name="Accounting_Thurston" xfId="27"/>
    <cellStyle name="Bad 2" xfId="28"/>
    <cellStyle name="Budget" xfId="29"/>
    <cellStyle name="Budget 2" xfId="30"/>
    <cellStyle name="Budget 3" xfId="31"/>
    <cellStyle name="Budget_Thurston" xfId="32"/>
    <cellStyle name="Calculation 2" xfId="33"/>
    <cellStyle name="Calculation 3" xfId="150"/>
    <cellStyle name="Check Cell 2" xfId="151"/>
    <cellStyle name="Comma" xfId="1" builtinId="3"/>
    <cellStyle name="Comma 10" xfId="34"/>
    <cellStyle name="Comma 10 2" xfId="1488"/>
    <cellStyle name="Comma 11" xfId="35"/>
    <cellStyle name="Comma 12" xfId="36"/>
    <cellStyle name="Comma 13" xfId="37"/>
    <cellStyle name="Comma 14" xfId="38"/>
    <cellStyle name="Comma 15" xfId="39"/>
    <cellStyle name="Comma 16" xfId="40"/>
    <cellStyle name="Comma 17" xfId="152"/>
    <cellStyle name="Comma 17 2" xfId="153"/>
    <cellStyle name="Comma 17 3" xfId="154"/>
    <cellStyle name="Comma 17 4" xfId="155"/>
    <cellStyle name="Comma 18" xfId="156"/>
    <cellStyle name="Comma 18 2" xfId="157"/>
    <cellStyle name="Comma 18 3" xfId="158"/>
    <cellStyle name="Comma 19" xfId="159"/>
    <cellStyle name="Comma 19 2" xfId="160"/>
    <cellStyle name="Comma 2" xfId="6"/>
    <cellStyle name="Comma 2 2" xfId="41"/>
    <cellStyle name="Comma 2 2 2" xfId="161"/>
    <cellStyle name="Comma 2 2 3" xfId="162"/>
    <cellStyle name="Comma 2 3" xfId="42"/>
    <cellStyle name="Comma 2 3 2" xfId="163"/>
    <cellStyle name="Comma 2 4" xfId="164"/>
    <cellStyle name="Comma 3" xfId="43"/>
    <cellStyle name="Comma 3 2" xfId="44"/>
    <cellStyle name="Comma 3 2 2" xfId="45"/>
    <cellStyle name="Comma 3 3" xfId="46"/>
    <cellStyle name="Comma 3 3 2" xfId="165"/>
    <cellStyle name="Comma 4" xfId="47"/>
    <cellStyle name="Comma 4 2" xfId="48"/>
    <cellStyle name="Comma 4 2 2" xfId="166"/>
    <cellStyle name="Comma 4 2 2 2" xfId="167"/>
    <cellStyle name="Comma 4 2 3" xfId="168"/>
    <cellStyle name="Comma 4 2 3 2" xfId="169"/>
    <cellStyle name="Comma 4 2 3 3" xfId="170"/>
    <cellStyle name="Comma 4 2 4" xfId="171"/>
    <cellStyle name="Comma 4 2 4 2" xfId="172"/>
    <cellStyle name="Comma 4 2 4 3" xfId="173"/>
    <cellStyle name="Comma 4 2 5" xfId="174"/>
    <cellStyle name="Comma 4 2 5 2" xfId="175"/>
    <cellStyle name="Comma 4 2 5 3" xfId="176"/>
    <cellStyle name="Comma 4 2 6" xfId="177"/>
    <cellStyle name="Comma 4 2 6 2" xfId="178"/>
    <cellStyle name="Comma 4 2 6 3" xfId="179"/>
    <cellStyle name="Comma 4 2 7" xfId="180"/>
    <cellStyle name="Comma 4 2 7 2" xfId="181"/>
    <cellStyle name="Comma 4 2 7 3" xfId="182"/>
    <cellStyle name="Comma 4 2 8" xfId="183"/>
    <cellStyle name="Comma 4 3" xfId="49"/>
    <cellStyle name="Comma 4 3 2" xfId="184"/>
    <cellStyle name="Comma 4 3 2 2" xfId="185"/>
    <cellStyle name="Comma 4 3 3" xfId="186"/>
    <cellStyle name="Comma 4 3 3 2" xfId="187"/>
    <cellStyle name="Comma 4 3 3 3" xfId="188"/>
    <cellStyle name="Comma 4 3 4" xfId="189"/>
    <cellStyle name="Comma 4 3 4 2" xfId="190"/>
    <cellStyle name="Comma 4 3 4 3" xfId="191"/>
    <cellStyle name="Comma 4 3 5" xfId="192"/>
    <cellStyle name="Comma 4 4" xfId="50"/>
    <cellStyle name="Comma 4 4 2" xfId="193"/>
    <cellStyle name="Comma 4 4 2 2" xfId="194"/>
    <cellStyle name="Comma 4 4 3" xfId="195"/>
    <cellStyle name="Comma 4 4 3 2" xfId="196"/>
    <cellStyle name="Comma 4 4 3 3" xfId="197"/>
    <cellStyle name="Comma 4 4 4" xfId="198"/>
    <cellStyle name="Comma 4 4 4 2" xfId="199"/>
    <cellStyle name="Comma 4 4 4 3" xfId="200"/>
    <cellStyle name="Comma 4 4 5" xfId="201"/>
    <cellStyle name="Comma 4 5" xfId="51"/>
    <cellStyle name="Comma 4 5 2" xfId="202"/>
    <cellStyle name="Comma 4 6" xfId="203"/>
    <cellStyle name="Comma 4 6 2" xfId="204"/>
    <cellStyle name="Comma 4 6 3" xfId="205"/>
    <cellStyle name="Comma 4 7" xfId="206"/>
    <cellStyle name="Comma 4 8" xfId="207"/>
    <cellStyle name="Comma 5" xfId="52"/>
    <cellStyle name="Comma 5 2" xfId="208"/>
    <cellStyle name="Comma 5 2 2" xfId="209"/>
    <cellStyle name="Comma 5 3" xfId="210"/>
    <cellStyle name="Comma 5 3 2" xfId="211"/>
    <cellStyle name="Comma 5 3 3" xfId="212"/>
    <cellStyle name="Comma 5 4" xfId="213"/>
    <cellStyle name="Comma 5 4 2" xfId="214"/>
    <cellStyle name="Comma 5 4 3" xfId="215"/>
    <cellStyle name="Comma 5 5" xfId="216"/>
    <cellStyle name="Comma 6" xfId="53"/>
    <cellStyle name="Comma 6 2" xfId="217"/>
    <cellStyle name="Comma 6 3" xfId="218"/>
    <cellStyle name="Comma 6 3 2" xfId="219"/>
    <cellStyle name="Comma 6 3 3" xfId="220"/>
    <cellStyle name="Comma 6 4" xfId="221"/>
    <cellStyle name="Comma 6 4 2" xfId="222"/>
    <cellStyle name="Comma 6 4 3" xfId="223"/>
    <cellStyle name="Comma 6 5" xfId="224"/>
    <cellStyle name="Comma 6 5 2" xfId="225"/>
    <cellStyle name="Comma 6 5 3" xfId="226"/>
    <cellStyle name="Comma 6 6" xfId="227"/>
    <cellStyle name="Comma 7" xfId="54"/>
    <cellStyle name="Comma 7 2" xfId="228"/>
    <cellStyle name="Comma 8" xfId="55"/>
    <cellStyle name="Comma 9" xfId="56"/>
    <cellStyle name="Comma(2)" xfId="57"/>
    <cellStyle name="Comma(2) 2" xfId="229"/>
    <cellStyle name="Comma0 - Style2" xfId="58"/>
    <cellStyle name="Comma1 - Style1" xfId="59"/>
    <cellStyle name="Comments" xfId="60"/>
    <cellStyle name="Currency" xfId="2" builtinId="4"/>
    <cellStyle name="Currency 10" xfId="230"/>
    <cellStyle name="Currency 10 2" xfId="231"/>
    <cellStyle name="Currency 2" xfId="7"/>
    <cellStyle name="Currency 2 2" xfId="61"/>
    <cellStyle name="Currency 2 2 2" xfId="232"/>
    <cellStyle name="Currency 2 3" xfId="233"/>
    <cellStyle name="Currency 2 3 2" xfId="234"/>
    <cellStyle name="Currency 2 4" xfId="235"/>
    <cellStyle name="Currency 2 4 2" xfId="236"/>
    <cellStyle name="Currency 2 5" xfId="237"/>
    <cellStyle name="Currency 2 6" xfId="1487"/>
    <cellStyle name="Currency 3" xfId="62"/>
    <cellStyle name="Currency 3 2" xfId="238"/>
    <cellStyle name="Currency 3 2 2" xfId="239"/>
    <cellStyle name="Currency 3 2 2 2" xfId="240"/>
    <cellStyle name="Currency 3 2 2 2 2" xfId="241"/>
    <cellStyle name="Currency 3 2 2 2 3" xfId="242"/>
    <cellStyle name="Currency 3 2 2 3" xfId="243"/>
    <cellStyle name="Currency 3 2 2 3 2" xfId="244"/>
    <cellStyle name="Currency 3 2 2 3 3" xfId="245"/>
    <cellStyle name="Currency 3 2 2 4" xfId="246"/>
    <cellStyle name="Currency 3 2 2 5" xfId="247"/>
    <cellStyle name="Currency 3 2 3" xfId="248"/>
    <cellStyle name="Currency 3 2 3 2" xfId="249"/>
    <cellStyle name="Currency 3 2 3 3" xfId="250"/>
    <cellStyle name="Currency 3 2 4" xfId="251"/>
    <cellStyle name="Currency 3 2 4 2" xfId="252"/>
    <cellStyle name="Currency 3 2 4 3" xfId="253"/>
    <cellStyle name="Currency 3 2 5" xfId="254"/>
    <cellStyle name="Currency 3 2 6" xfId="255"/>
    <cellStyle name="Currency 3 3" xfId="256"/>
    <cellStyle name="Currency 3 3 2" xfId="257"/>
    <cellStyle name="Currency 3 3 2 2" xfId="258"/>
    <cellStyle name="Currency 3 3 2 3" xfId="259"/>
    <cellStyle name="Currency 3 3 3" xfId="260"/>
    <cellStyle name="Currency 3 3 3 2" xfId="261"/>
    <cellStyle name="Currency 3 3 3 3" xfId="262"/>
    <cellStyle name="Currency 3 3 4" xfId="263"/>
    <cellStyle name="Currency 3 3 5" xfId="264"/>
    <cellStyle name="Currency 3 4" xfId="265"/>
    <cellStyle name="Currency 3 4 2" xfId="266"/>
    <cellStyle name="Currency 3 5" xfId="267"/>
    <cellStyle name="Currency 3 6" xfId="268"/>
    <cellStyle name="Currency 3 7" xfId="269"/>
    <cellStyle name="Currency 4" xfId="63"/>
    <cellStyle name="Currency 4 2" xfId="270"/>
    <cellStyle name="Currency 4 3" xfId="271"/>
    <cellStyle name="Currency 4 3 2" xfId="272"/>
    <cellStyle name="Currency 5" xfId="64"/>
    <cellStyle name="Currency 5 2" xfId="273"/>
    <cellStyle name="Currency 5 2 2" xfId="274"/>
    <cellStyle name="Currency 5 3" xfId="275"/>
    <cellStyle name="Currency 5 3 2" xfId="276"/>
    <cellStyle name="Currency 5 3 3" xfId="277"/>
    <cellStyle name="Currency 5 3 4" xfId="278"/>
    <cellStyle name="Currency 5 4" xfId="279"/>
    <cellStyle name="Currency 5 4 2" xfId="280"/>
    <cellStyle name="Currency 5 4 3" xfId="281"/>
    <cellStyle name="Currency 5 5" xfId="282"/>
    <cellStyle name="Currency 5 5 2" xfId="283"/>
    <cellStyle name="Currency 5 5 3" xfId="284"/>
    <cellStyle name="Currency 5 6" xfId="285"/>
    <cellStyle name="Currency 6" xfId="65"/>
    <cellStyle name="Currency 6 2" xfId="286"/>
    <cellStyle name="Currency 6 3" xfId="287"/>
    <cellStyle name="Currency 6 3 2" xfId="288"/>
    <cellStyle name="Currency 7" xfId="66"/>
    <cellStyle name="Currency 8" xfId="289"/>
    <cellStyle name="Currency 8 2" xfId="290"/>
    <cellStyle name="Currency 8 3" xfId="291"/>
    <cellStyle name="Currency 9" xfId="292"/>
    <cellStyle name="Currency 9 2" xfId="293"/>
    <cellStyle name="Currency 9 3" xfId="294"/>
    <cellStyle name="Custom - Style1" xfId="295"/>
    <cellStyle name="Custom - Style8" xfId="296"/>
    <cellStyle name="Data   - Style2" xfId="297"/>
    <cellStyle name="Data Enter" xfId="67"/>
    <cellStyle name="Explanatory Text 2" xfId="298"/>
    <cellStyle name="F9ReportControlStyle_ctpInquire" xfId="299"/>
    <cellStyle name="FactSheet" xfId="68"/>
    <cellStyle name="Good 2" xfId="69"/>
    <cellStyle name="Heading 1 2" xfId="70"/>
    <cellStyle name="Heading 1 3" xfId="300"/>
    <cellStyle name="Heading 2 2" xfId="71"/>
    <cellStyle name="Heading 2 3" xfId="301"/>
    <cellStyle name="Heading 3 2" xfId="72"/>
    <cellStyle name="Heading 3 3" xfId="302"/>
    <cellStyle name="Heading 4 2" xfId="303"/>
    <cellStyle name="Hyperlink 2" xfId="73"/>
    <cellStyle name="Hyperlink 2 2" xfId="304"/>
    <cellStyle name="Hyperlink 3" xfId="74"/>
    <cellStyle name="Hyperlink 4" xfId="1486"/>
    <cellStyle name="Input 2" xfId="305"/>
    <cellStyle name="input(0)" xfId="75"/>
    <cellStyle name="Input(2)" xfId="76"/>
    <cellStyle name="INT Paramter" xfId="306"/>
    <cellStyle name="INT Paramter 2" xfId="307"/>
    <cellStyle name="INT Paramter 3" xfId="308"/>
    <cellStyle name="INT Paramter_13008" xfId="309"/>
    <cellStyle name="Labels - Style3" xfId="310"/>
    <cellStyle name="Linked Cell 2" xfId="77"/>
    <cellStyle name="Neutral 2" xfId="78"/>
    <cellStyle name="New_normal" xfId="79"/>
    <cellStyle name="Normal" xfId="0" builtinId="0"/>
    <cellStyle name="Normal - Style1" xfId="80"/>
    <cellStyle name="Normal - Style2" xfId="81"/>
    <cellStyle name="Normal - Style3" xfId="82"/>
    <cellStyle name="Normal - Style4" xfId="83"/>
    <cellStyle name="Normal - Style5" xfId="84"/>
    <cellStyle name="Normal - Style6" xfId="311"/>
    <cellStyle name="Normal - Style7" xfId="312"/>
    <cellStyle name="Normal - Style8" xfId="313"/>
    <cellStyle name="Normal 10" xfId="85"/>
    <cellStyle name="Normal 10 2" xfId="314"/>
    <cellStyle name="Normal 10 2 2" xfId="315"/>
    <cellStyle name="Normal 10 2 2 2" xfId="316"/>
    <cellStyle name="Normal 10 2 2 2 2" xfId="317"/>
    <cellStyle name="Normal 10 2 2 2 2 2" xfId="318"/>
    <cellStyle name="Normal 10 2 2 2 2 3" xfId="319"/>
    <cellStyle name="Normal 10 2 2 2 2_13008" xfId="320"/>
    <cellStyle name="Normal 10 2 2 2 3" xfId="321"/>
    <cellStyle name="Normal 10 2 2 2 3 2" xfId="322"/>
    <cellStyle name="Normal 10 2 2 2 3 3" xfId="323"/>
    <cellStyle name="Normal 10 2 2 2 3_13008" xfId="324"/>
    <cellStyle name="Normal 10 2 2 2 4" xfId="325"/>
    <cellStyle name="Normal 10 2 2 2 5" xfId="326"/>
    <cellStyle name="Normal 10 2 2 2_13008" xfId="327"/>
    <cellStyle name="Normal 10 2 2 3" xfId="328"/>
    <cellStyle name="Normal 10 2 2 3 2" xfId="329"/>
    <cellStyle name="Normal 10 2 2 3 3" xfId="330"/>
    <cellStyle name="Normal 10 2 2 3_13008" xfId="331"/>
    <cellStyle name="Normal 10 2 2 4" xfId="332"/>
    <cellStyle name="Normal 10 2 2 4 2" xfId="333"/>
    <cellStyle name="Normal 10 2 2 4 3" xfId="334"/>
    <cellStyle name="Normal 10 2 2 4_13008" xfId="335"/>
    <cellStyle name="Normal 10 2 2 5" xfId="336"/>
    <cellStyle name="Normal 10 2 2 5 2" xfId="337"/>
    <cellStyle name="Normal 10 2 2 5 3" xfId="338"/>
    <cellStyle name="Normal 10 2 2 5_13008" xfId="339"/>
    <cellStyle name="Normal 10 2 2 6" xfId="340"/>
    <cellStyle name="Normal 10 2 2 7" xfId="341"/>
    <cellStyle name="Normal 10 2 2_13008" xfId="342"/>
    <cellStyle name="Normal 10 2 3" xfId="343"/>
    <cellStyle name="Normal 10 2 3 2" xfId="344"/>
    <cellStyle name="Normal 10 2 3 2 2" xfId="345"/>
    <cellStyle name="Normal 10 2 3 2 3" xfId="346"/>
    <cellStyle name="Normal 10 2 3 2_13008" xfId="347"/>
    <cellStyle name="Normal 10 2 3 3" xfId="348"/>
    <cellStyle name="Normal 10 2 3 3 2" xfId="349"/>
    <cellStyle name="Normal 10 2 3 3 3" xfId="350"/>
    <cellStyle name="Normal 10 2 3 3_13008" xfId="351"/>
    <cellStyle name="Normal 10 2 3 4" xfId="352"/>
    <cellStyle name="Normal 10 2 3 5" xfId="353"/>
    <cellStyle name="Normal 10 2 3_13008" xfId="354"/>
    <cellStyle name="Normal 10 2 4" xfId="355"/>
    <cellStyle name="Normal 10 2 4 2" xfId="356"/>
    <cellStyle name="Normal 10 2 4 3" xfId="357"/>
    <cellStyle name="Normal 10 2 4_13008" xfId="358"/>
    <cellStyle name="Normal 10 2 5" xfId="359"/>
    <cellStyle name="Normal 10 2 5 2" xfId="360"/>
    <cellStyle name="Normal 10 2 5 3" xfId="361"/>
    <cellStyle name="Normal 10 2 5_13008" xfId="362"/>
    <cellStyle name="Normal 10 2 6" xfId="363"/>
    <cellStyle name="Normal 10 2 6 2" xfId="364"/>
    <cellStyle name="Normal 10 2 6 3" xfId="365"/>
    <cellStyle name="Normal 10 2 6_13008" xfId="366"/>
    <cellStyle name="Normal 10 2 7" xfId="367"/>
    <cellStyle name="Normal 10 2 8" xfId="368"/>
    <cellStyle name="Normal 10 2_13008" xfId="369"/>
    <cellStyle name="Normal 10 3" xfId="370"/>
    <cellStyle name="Normal 10 3 2" xfId="371"/>
    <cellStyle name="Normal 10 3 2 2" xfId="372"/>
    <cellStyle name="Normal 10 3 2 3" xfId="373"/>
    <cellStyle name="Normal 10 3 2_13008" xfId="374"/>
    <cellStyle name="Normal 10 3 3" xfId="375"/>
    <cellStyle name="Normal 10 3 3 2" xfId="376"/>
    <cellStyle name="Normal 10 3 3 3" xfId="377"/>
    <cellStyle name="Normal 10 3 3_13008" xfId="378"/>
    <cellStyle name="Normal 10 3 4" xfId="379"/>
    <cellStyle name="Normal 10 3 5" xfId="380"/>
    <cellStyle name="Normal 10 3_13008" xfId="381"/>
    <cellStyle name="Normal 10 4" xfId="382"/>
    <cellStyle name="Normal 10 4 2" xfId="383"/>
    <cellStyle name="Normal 10 4 3" xfId="384"/>
    <cellStyle name="Normal 10 4_13008" xfId="385"/>
    <cellStyle name="Normal 10 5" xfId="386"/>
    <cellStyle name="Normal 10 5 2" xfId="387"/>
    <cellStyle name="Normal 10 5 3" xfId="388"/>
    <cellStyle name="Normal 10 5_13008" xfId="389"/>
    <cellStyle name="Normal 10 6" xfId="390"/>
    <cellStyle name="Normal 10 6 2" xfId="391"/>
    <cellStyle name="Normal 10 6 3" xfId="392"/>
    <cellStyle name="Normal 10 6_13008" xfId="393"/>
    <cellStyle name="Normal 10 7" xfId="394"/>
    <cellStyle name="Normal 10 8" xfId="395"/>
    <cellStyle name="Normal 10_13008" xfId="396"/>
    <cellStyle name="Normal 11" xfId="86"/>
    <cellStyle name="Normal 11 10" xfId="397"/>
    <cellStyle name="Normal 11 11" xfId="398"/>
    <cellStyle name="Normal 11 2" xfId="399"/>
    <cellStyle name="Normal 11 2 2" xfId="400"/>
    <cellStyle name="Normal 11 2 2 2" xfId="401"/>
    <cellStyle name="Normal 11 2 2 2 2" xfId="402"/>
    <cellStyle name="Normal 11 2 2 2 3" xfId="403"/>
    <cellStyle name="Normal 11 2 2 2_13008" xfId="404"/>
    <cellStyle name="Normal 11 2 2 3" xfId="405"/>
    <cellStyle name="Normal 11 2 2 3 2" xfId="406"/>
    <cellStyle name="Normal 11 2 2 3 3" xfId="407"/>
    <cellStyle name="Normal 11 2 2 3_13008" xfId="408"/>
    <cellStyle name="Normal 11 2 2 4" xfId="409"/>
    <cellStyle name="Normal 11 2 2 5" xfId="410"/>
    <cellStyle name="Normal 11 2 2_13008" xfId="411"/>
    <cellStyle name="Normal 11 2 3" xfId="412"/>
    <cellStyle name="Normal 11 2 3 2" xfId="413"/>
    <cellStyle name="Normal 11 2 3 3" xfId="414"/>
    <cellStyle name="Normal 11 2 3_13008" xfId="415"/>
    <cellStyle name="Normal 11 2 4" xfId="416"/>
    <cellStyle name="Normal 11 2 4 2" xfId="417"/>
    <cellStyle name="Normal 11 2 4 3" xfId="418"/>
    <cellStyle name="Normal 11 2 4_13008" xfId="419"/>
    <cellStyle name="Normal 11 2 5" xfId="420"/>
    <cellStyle name="Normal 11 2 5 2" xfId="421"/>
    <cellStyle name="Normal 11 2 5 3" xfId="422"/>
    <cellStyle name="Normal 11 2 5_13008" xfId="423"/>
    <cellStyle name="Normal 11 2 6" xfId="424"/>
    <cellStyle name="Normal 11 2 7" xfId="425"/>
    <cellStyle name="Normal 11 2_13008" xfId="426"/>
    <cellStyle name="Normal 11 3" xfId="427"/>
    <cellStyle name="Normal 11 3 2" xfId="428"/>
    <cellStyle name="Normal 11 3 2 2" xfId="429"/>
    <cellStyle name="Normal 11 3 2 2 2" xfId="430"/>
    <cellStyle name="Normal 11 3 2 2 3" xfId="431"/>
    <cellStyle name="Normal 11 3 2 2_13008" xfId="432"/>
    <cellStyle name="Normal 11 3 2 3" xfId="433"/>
    <cellStyle name="Normal 11 3 2 3 2" xfId="434"/>
    <cellStyle name="Normal 11 3 2 3 3" xfId="435"/>
    <cellStyle name="Normal 11 3 2 3_13008" xfId="436"/>
    <cellStyle name="Normal 11 3 2 4" xfId="437"/>
    <cellStyle name="Normal 11 3 2 5" xfId="438"/>
    <cellStyle name="Normal 11 3 2_13008" xfId="439"/>
    <cellStyle name="Normal 11 3 3" xfId="440"/>
    <cellStyle name="Normal 11 3 3 2" xfId="441"/>
    <cellStyle name="Normal 11 3 3 3" xfId="442"/>
    <cellStyle name="Normal 11 3 3_13008" xfId="443"/>
    <cellStyle name="Normal 11 3 4" xfId="444"/>
    <cellStyle name="Normal 11 3 4 2" xfId="445"/>
    <cellStyle name="Normal 11 3 4 3" xfId="446"/>
    <cellStyle name="Normal 11 3 4_13008" xfId="447"/>
    <cellStyle name="Normal 11 3 5" xfId="448"/>
    <cellStyle name="Normal 11 3 5 2" xfId="449"/>
    <cellStyle name="Normal 11 3 5 3" xfId="450"/>
    <cellStyle name="Normal 11 3 5_13008" xfId="451"/>
    <cellStyle name="Normal 11 3 6" xfId="452"/>
    <cellStyle name="Normal 11 3 7" xfId="453"/>
    <cellStyle name="Normal 11 3_13008" xfId="454"/>
    <cellStyle name="Normal 11 4" xfId="455"/>
    <cellStyle name="Normal 11 4 2" xfId="456"/>
    <cellStyle name="Normal 11 4 2 2" xfId="457"/>
    <cellStyle name="Normal 11 4 2 2 2" xfId="458"/>
    <cellStyle name="Normal 11 4 2 2 2 2" xfId="459"/>
    <cellStyle name="Normal 11 4 2 2 2 3" xfId="460"/>
    <cellStyle name="Normal 11 4 2 2 2_13008" xfId="461"/>
    <cellStyle name="Normal 11 4 2 2 3" xfId="462"/>
    <cellStyle name="Normal 11 4 2 2 3 2" xfId="463"/>
    <cellStyle name="Normal 11 4 2 2 3 3" xfId="464"/>
    <cellStyle name="Normal 11 4 2 2 3_13008" xfId="465"/>
    <cellStyle name="Normal 11 4 2 2 4" xfId="466"/>
    <cellStyle name="Normal 11 4 2 2 5" xfId="467"/>
    <cellStyle name="Normal 11 4 2 2_13008" xfId="468"/>
    <cellStyle name="Normal 11 4 2 3" xfId="469"/>
    <cellStyle name="Normal 11 4 2 3 2" xfId="470"/>
    <cellStyle name="Normal 11 4 2 3 3" xfId="471"/>
    <cellStyle name="Normal 11 4 2 3_13008" xfId="472"/>
    <cellStyle name="Normal 11 4 2 4" xfId="473"/>
    <cellStyle name="Normal 11 4 2 4 2" xfId="474"/>
    <cellStyle name="Normal 11 4 2 4 3" xfId="475"/>
    <cellStyle name="Normal 11 4 2 4_13008" xfId="476"/>
    <cellStyle name="Normal 11 4 2 5" xfId="477"/>
    <cellStyle name="Normal 11 4 2 5 2" xfId="478"/>
    <cellStyle name="Normal 11 4 2 5 3" xfId="479"/>
    <cellStyle name="Normal 11 4 2 5_13008" xfId="480"/>
    <cellStyle name="Normal 11 4 2 6" xfId="481"/>
    <cellStyle name="Normal 11 4 2 7" xfId="482"/>
    <cellStyle name="Normal 11 4 2_13008" xfId="483"/>
    <cellStyle name="Normal 11 4 3" xfId="484"/>
    <cellStyle name="Normal 11 4 3 10" xfId="485"/>
    <cellStyle name="Normal 11 4 3 10 2" xfId="486"/>
    <cellStyle name="Normal 11 4 3 10 3" xfId="487"/>
    <cellStyle name="Normal 11 4 3 10_13008" xfId="488"/>
    <cellStyle name="Normal 11 4 3 11" xfId="489"/>
    <cellStyle name="Normal 11 4 3 11 2" xfId="490"/>
    <cellStyle name="Normal 11 4 3 11 3" xfId="491"/>
    <cellStyle name="Normal 11 4 3 11_13008" xfId="492"/>
    <cellStyle name="Normal 11 4 3 12" xfId="493"/>
    <cellStyle name="Normal 11 4 3 13" xfId="494"/>
    <cellStyle name="Normal 11 4 3 14" xfId="495"/>
    <cellStyle name="Normal 11 4 3 15" xfId="496"/>
    <cellStyle name="Normal 11 4 3 2" xfId="497"/>
    <cellStyle name="Normal 11 4 3 2 2" xfId="498"/>
    <cellStyle name="Normal 11 4 3 2 2 2" xfId="499"/>
    <cellStyle name="Normal 11 4 3 2 2 3" xfId="500"/>
    <cellStyle name="Normal 11 4 3 2 2_13008" xfId="501"/>
    <cellStyle name="Normal 11 4 3 2 3" xfId="502"/>
    <cellStyle name="Normal 11 4 3 2 3 2" xfId="503"/>
    <cellStyle name="Normal 11 4 3 2 3 3" xfId="504"/>
    <cellStyle name="Normal 11 4 3 2 3_13008" xfId="505"/>
    <cellStyle name="Normal 11 4 3 2 4" xfId="506"/>
    <cellStyle name="Normal 11 4 3 2 5" xfId="507"/>
    <cellStyle name="Normal 11 4 3 2_13008" xfId="508"/>
    <cellStyle name="Normal 11 4 3 3" xfId="509"/>
    <cellStyle name="Normal 11 4 3 3 2" xfId="510"/>
    <cellStyle name="Normal 11 4 3 3 2 2" xfId="511"/>
    <cellStyle name="Normal 11 4 3 3 2 3" xfId="512"/>
    <cellStyle name="Normal 11 4 3 3 2_13008" xfId="513"/>
    <cellStyle name="Normal 11 4 3 3 3" xfId="514"/>
    <cellStyle name="Normal 11 4 3 3 3 2" xfId="515"/>
    <cellStyle name="Normal 11 4 3 3 3 3" xfId="516"/>
    <cellStyle name="Normal 11 4 3 3 3_13008" xfId="517"/>
    <cellStyle name="Normal 11 4 3 3 4" xfId="518"/>
    <cellStyle name="Normal 11 4 3 3 5" xfId="519"/>
    <cellStyle name="Normal 11 4 3 3_13008" xfId="520"/>
    <cellStyle name="Normal 11 4 3 4" xfId="521"/>
    <cellStyle name="Normal 11 4 3 4 2" xfId="522"/>
    <cellStyle name="Normal 11 4 3 4 3" xfId="523"/>
    <cellStyle name="Normal 11 4 3 4_13008" xfId="524"/>
    <cellStyle name="Normal 11 4 3 5" xfId="525"/>
    <cellStyle name="Normal 11 4 3 5 2" xfId="526"/>
    <cellStyle name="Normal 11 4 3 5 3" xfId="527"/>
    <cellStyle name="Normal 11 4 3 5_13008" xfId="528"/>
    <cellStyle name="Normal 11 4 3 6" xfId="529"/>
    <cellStyle name="Normal 11 4 3 6 2" xfId="530"/>
    <cellStyle name="Normal 11 4 3 6 3" xfId="531"/>
    <cellStyle name="Normal 11 4 3 6_13008" xfId="532"/>
    <cellStyle name="Normal 11 4 3 7" xfId="533"/>
    <cellStyle name="Normal 11 4 3 7 2" xfId="534"/>
    <cellStyle name="Normal 11 4 3 7 3" xfId="535"/>
    <cellStyle name="Normal 11 4 3 7_13008" xfId="536"/>
    <cellStyle name="Normal 11 4 3 8" xfId="537"/>
    <cellStyle name="Normal 11 4 3 8 2" xfId="538"/>
    <cellStyle name="Normal 11 4 3 8 3" xfId="539"/>
    <cellStyle name="Normal 11 4 3 8_13008" xfId="540"/>
    <cellStyle name="Normal 11 4 3 9" xfId="541"/>
    <cellStyle name="Normal 11 4 3 9 2" xfId="542"/>
    <cellStyle name="Normal 11 4 3 9 3" xfId="543"/>
    <cellStyle name="Normal 11 4 3 9_13008" xfId="544"/>
    <cellStyle name="Normal 11 4 3_13008" xfId="545"/>
    <cellStyle name="Normal 11 4 4" xfId="546"/>
    <cellStyle name="Normal 11 4 4 2" xfId="547"/>
    <cellStyle name="Normal 11 4 4 2 2" xfId="548"/>
    <cellStyle name="Normal 11 4 4 2 3" xfId="549"/>
    <cellStyle name="Normal 11 4 4 2_13008" xfId="550"/>
    <cellStyle name="Normal 11 4 4 3" xfId="551"/>
    <cellStyle name="Normal 11 4 4 3 2" xfId="552"/>
    <cellStyle name="Normal 11 4 4 3 3" xfId="553"/>
    <cellStyle name="Normal 11 4 4 3_13008" xfId="554"/>
    <cellStyle name="Normal 11 4 4 4" xfId="555"/>
    <cellStyle name="Normal 11 4 4 5" xfId="556"/>
    <cellStyle name="Normal 11 4 4_13008" xfId="557"/>
    <cellStyle name="Normal 11 4 5" xfId="558"/>
    <cellStyle name="Normal 11 4 5 2" xfId="559"/>
    <cellStyle name="Normal 11 4 5 3" xfId="560"/>
    <cellStyle name="Normal 11 4 5_13008" xfId="561"/>
    <cellStyle name="Normal 11 4 6" xfId="562"/>
    <cellStyle name="Normal 11 4 6 2" xfId="563"/>
    <cellStyle name="Normal 11 4 6 3" xfId="564"/>
    <cellStyle name="Normal 11 4 6_13008" xfId="565"/>
    <cellStyle name="Normal 11 4 7" xfId="566"/>
    <cellStyle name="Normal 11 4 7 2" xfId="567"/>
    <cellStyle name="Normal 11 4 7 3" xfId="568"/>
    <cellStyle name="Normal 11 4 7_13008" xfId="569"/>
    <cellStyle name="Normal 11 4 8" xfId="570"/>
    <cellStyle name="Normal 11 4 9" xfId="571"/>
    <cellStyle name="Normal 11 4_13008" xfId="572"/>
    <cellStyle name="Normal 11 5" xfId="573"/>
    <cellStyle name="Normal 11 5 10" xfId="574"/>
    <cellStyle name="Normal 11 5 10 2" xfId="575"/>
    <cellStyle name="Normal 11 5 10 3" xfId="576"/>
    <cellStyle name="Normal 11 5 10_13008" xfId="577"/>
    <cellStyle name="Normal 11 5 11" xfId="578"/>
    <cellStyle name="Normal 11 5 11 2" xfId="579"/>
    <cellStyle name="Normal 11 5 11 3" xfId="580"/>
    <cellStyle name="Normal 11 5 11_13008" xfId="581"/>
    <cellStyle name="Normal 11 5 12" xfId="582"/>
    <cellStyle name="Normal 11 5 13" xfId="583"/>
    <cellStyle name="Normal 11 5 14" xfId="1494"/>
    <cellStyle name="Normal 11 5 19" xfId="584"/>
    <cellStyle name="Normal 11 5 19 2" xfId="585"/>
    <cellStyle name="Normal 11 5 19_13008" xfId="586"/>
    <cellStyle name="Normal 11 5 2" xfId="587"/>
    <cellStyle name="Normal 11 5 2 2" xfId="588"/>
    <cellStyle name="Normal 11 5 2 2 2" xfId="589"/>
    <cellStyle name="Normal 11 5 2 2 2 2" xfId="590"/>
    <cellStyle name="Normal 11 5 2 2 2 3" xfId="591"/>
    <cellStyle name="Normal 11 5 2 2 2_13008" xfId="592"/>
    <cellStyle name="Normal 11 5 2 2 3" xfId="593"/>
    <cellStyle name="Normal 11 5 2 2 3 2" xfId="594"/>
    <cellStyle name="Normal 11 5 2 2 3 3" xfId="595"/>
    <cellStyle name="Normal 11 5 2 2 3_13008" xfId="596"/>
    <cellStyle name="Normal 11 5 2 2 4" xfId="597"/>
    <cellStyle name="Normal 11 5 2 2 5" xfId="598"/>
    <cellStyle name="Normal 11 5 2 2_13008" xfId="599"/>
    <cellStyle name="Normal 11 5 2 3" xfId="600"/>
    <cellStyle name="Normal 11 5 2 3 2" xfId="601"/>
    <cellStyle name="Normal 11 5 2 3 3" xfId="602"/>
    <cellStyle name="Normal 11 5 2 3_13008" xfId="603"/>
    <cellStyle name="Normal 11 5 2 4" xfId="604"/>
    <cellStyle name="Normal 11 5 2 4 2" xfId="605"/>
    <cellStyle name="Normal 11 5 2 4 3" xfId="606"/>
    <cellStyle name="Normal 11 5 2 4_13008" xfId="607"/>
    <cellStyle name="Normal 11 5 2 5" xfId="608"/>
    <cellStyle name="Normal 11 5 2 5 2" xfId="609"/>
    <cellStyle name="Normal 11 5 2 5 3" xfId="610"/>
    <cellStyle name="Normal 11 5 2 5_13008" xfId="611"/>
    <cellStyle name="Normal 11 5 2 6" xfId="612"/>
    <cellStyle name="Normal 11 5 2 7" xfId="613"/>
    <cellStyle name="Normal 11 5 2_13008" xfId="614"/>
    <cellStyle name="Normal 11 5 3" xfId="615"/>
    <cellStyle name="Normal 11 5 3 2" xfId="616"/>
    <cellStyle name="Normal 11 5 3 2 2" xfId="617"/>
    <cellStyle name="Normal 11 5 3 2 3" xfId="618"/>
    <cellStyle name="Normal 11 5 3 2_13008" xfId="619"/>
    <cellStyle name="Normal 11 5 3 3" xfId="620"/>
    <cellStyle name="Normal 11 5 3 3 2" xfId="621"/>
    <cellStyle name="Normal 11 5 3 3 3" xfId="622"/>
    <cellStyle name="Normal 11 5 3 3_13008" xfId="623"/>
    <cellStyle name="Normal 11 5 3 4" xfId="624"/>
    <cellStyle name="Normal 11 5 3 5" xfId="625"/>
    <cellStyle name="Normal 11 5 3_13008" xfId="626"/>
    <cellStyle name="Normal 11 5 4" xfId="627"/>
    <cellStyle name="Normal 11 5 4 2" xfId="628"/>
    <cellStyle name="Normal 11 5 4 3" xfId="629"/>
    <cellStyle name="Normal 11 5 4_13008" xfId="630"/>
    <cellStyle name="Normal 11 5 5" xfId="631"/>
    <cellStyle name="Normal 11 5 5 2" xfId="632"/>
    <cellStyle name="Normal 11 5 5 3" xfId="633"/>
    <cellStyle name="Normal 11 5 5_13008" xfId="634"/>
    <cellStyle name="Normal 11 5 6" xfId="635"/>
    <cellStyle name="Normal 11 5 6 2" xfId="636"/>
    <cellStyle name="Normal 11 5 6 3" xfId="637"/>
    <cellStyle name="Normal 11 5 6_13008" xfId="638"/>
    <cellStyle name="Normal 11 5 7" xfId="639"/>
    <cellStyle name="Normal 11 5 7 2" xfId="640"/>
    <cellStyle name="Normal 11 5 7 3" xfId="641"/>
    <cellStyle name="Normal 11 5 7_13008" xfId="642"/>
    <cellStyle name="Normal 11 5 8" xfId="643"/>
    <cellStyle name="Normal 11 5 8 2" xfId="644"/>
    <cellStyle name="Normal 11 5 8 3" xfId="645"/>
    <cellStyle name="Normal 11 5 8_13008" xfId="646"/>
    <cellStyle name="Normal 11 5 9" xfId="647"/>
    <cellStyle name="Normal 11 5 9 2" xfId="648"/>
    <cellStyle name="Normal 11 5 9 3" xfId="649"/>
    <cellStyle name="Normal 11 5 9_13008" xfId="650"/>
    <cellStyle name="Normal 11 5_13008" xfId="651"/>
    <cellStyle name="Normal 11 6" xfId="652"/>
    <cellStyle name="Normal 11 6 2" xfId="653"/>
    <cellStyle name="Normal 11 6 2 2" xfId="654"/>
    <cellStyle name="Normal 11 6 2 3" xfId="655"/>
    <cellStyle name="Normal 11 6 2_13008" xfId="656"/>
    <cellStyle name="Normal 11 6 3" xfId="657"/>
    <cellStyle name="Normal 11 6 3 2" xfId="658"/>
    <cellStyle name="Normal 11 6 3 3" xfId="659"/>
    <cellStyle name="Normal 11 6 3_13008" xfId="660"/>
    <cellStyle name="Normal 11 6 4" xfId="661"/>
    <cellStyle name="Normal 11 6 5" xfId="662"/>
    <cellStyle name="Normal 11 6_13008" xfId="663"/>
    <cellStyle name="Normal 11 7" xfId="664"/>
    <cellStyle name="Normal 11 7 2" xfId="665"/>
    <cellStyle name="Normal 11 7 3" xfId="666"/>
    <cellStyle name="Normal 11 7_13008" xfId="667"/>
    <cellStyle name="Normal 11 8" xfId="668"/>
    <cellStyle name="Normal 11 8 2" xfId="669"/>
    <cellStyle name="Normal 11 8 3" xfId="670"/>
    <cellStyle name="Normal 11 8_13008" xfId="671"/>
    <cellStyle name="Normal 11 9" xfId="672"/>
    <cellStyle name="Normal 11 9 2" xfId="673"/>
    <cellStyle name="Normal 11 9 3" xfId="674"/>
    <cellStyle name="Normal 11 9_13008" xfId="675"/>
    <cellStyle name="Normal 11_13008" xfId="676"/>
    <cellStyle name="Normal 12" xfId="87"/>
    <cellStyle name="Normal 12 2" xfId="677"/>
    <cellStyle name="Normal 12 2 2" xfId="678"/>
    <cellStyle name="Normal 12 2 3" xfId="679"/>
    <cellStyle name="Normal 12 2_13008" xfId="680"/>
    <cellStyle name="Normal 12 3" xfId="681"/>
    <cellStyle name="Normal 12 3 2" xfId="682"/>
    <cellStyle name="Normal 12 3 3" xfId="683"/>
    <cellStyle name="Normal 12 3_13008" xfId="684"/>
    <cellStyle name="Normal 12 4" xfId="685"/>
    <cellStyle name="Normal 12 4 2" xfId="686"/>
    <cellStyle name="Normal 12 4 3" xfId="687"/>
    <cellStyle name="Normal 12 4_13008" xfId="688"/>
    <cellStyle name="Normal 12 5" xfId="689"/>
    <cellStyle name="Normal 12 5 2" xfId="690"/>
    <cellStyle name="Normal 12 5 3" xfId="691"/>
    <cellStyle name="Normal 12 5_13008" xfId="692"/>
    <cellStyle name="Normal 12 6" xfId="693"/>
    <cellStyle name="Normal 12 6 2" xfId="694"/>
    <cellStyle name="Normal 12 6 3" xfId="695"/>
    <cellStyle name="Normal 12 6_13008" xfId="696"/>
    <cellStyle name="Normal 12 7" xfId="697"/>
    <cellStyle name="Normal 12 7 2" xfId="698"/>
    <cellStyle name="Normal 12 7_13008" xfId="699"/>
    <cellStyle name="Normal 12 8" xfId="700"/>
    <cellStyle name="Normal 12 9" xfId="1485"/>
    <cellStyle name="Normal 13" xfId="88"/>
    <cellStyle name="Normal 13 2" xfId="701"/>
    <cellStyle name="Normal 13 2 2" xfId="702"/>
    <cellStyle name="Normal 13 2 2 2" xfId="703"/>
    <cellStyle name="Normal 13 2 2 3" xfId="704"/>
    <cellStyle name="Normal 13 2 2_13008" xfId="705"/>
    <cellStyle name="Normal 13 2 3" xfId="706"/>
    <cellStyle name="Normal 13 2 3 2" xfId="707"/>
    <cellStyle name="Normal 13 2 3 3" xfId="708"/>
    <cellStyle name="Normal 13 2 3_13008" xfId="709"/>
    <cellStyle name="Normal 13 2 4" xfId="710"/>
    <cellStyle name="Normal 13 2 5" xfId="711"/>
    <cellStyle name="Normal 13 2_13008" xfId="712"/>
    <cellStyle name="Normal 13 3" xfId="713"/>
    <cellStyle name="Normal 13 3 2" xfId="714"/>
    <cellStyle name="Normal 13 3 3" xfId="715"/>
    <cellStyle name="Normal 13 3_13008" xfId="716"/>
    <cellStyle name="Normal 13 4" xfId="717"/>
    <cellStyle name="Normal 13 4 2" xfId="718"/>
    <cellStyle name="Normal 13 4 3" xfId="719"/>
    <cellStyle name="Normal 13 4_13008" xfId="720"/>
    <cellStyle name="Normal 13 5" xfId="721"/>
    <cellStyle name="Normal 13 5 2" xfId="722"/>
    <cellStyle name="Normal 13 5 3" xfId="723"/>
    <cellStyle name="Normal 13 5_13008" xfId="724"/>
    <cellStyle name="Normal 13 6" xfId="725"/>
    <cellStyle name="Normal 13 6 2" xfId="726"/>
    <cellStyle name="Normal 13 6 3" xfId="727"/>
    <cellStyle name="Normal 13 6_13008" xfId="728"/>
    <cellStyle name="Normal 13 7" xfId="729"/>
    <cellStyle name="Normal 13 7 2" xfId="730"/>
    <cellStyle name="Normal 13 7_13008" xfId="731"/>
    <cellStyle name="Normal 13 8" xfId="732"/>
    <cellStyle name="Normal 13 9" xfId="733"/>
    <cellStyle name="Normal 13_13008" xfId="734"/>
    <cellStyle name="Normal 14" xfId="89"/>
    <cellStyle name="Normal 14 2" xfId="735"/>
    <cellStyle name="Normal 14 2 2" xfId="736"/>
    <cellStyle name="Normal 14 2 2 2" xfId="737"/>
    <cellStyle name="Normal 14 2 2 3" xfId="738"/>
    <cellStyle name="Normal 14 2 2_13008" xfId="739"/>
    <cellStyle name="Normal 14 2 3" xfId="740"/>
    <cellStyle name="Normal 14 2 3 2" xfId="741"/>
    <cellStyle name="Normal 14 2 3 3" xfId="742"/>
    <cellStyle name="Normal 14 2 3_13008" xfId="743"/>
    <cellStyle name="Normal 14 2 4" xfId="744"/>
    <cellStyle name="Normal 14 2 5" xfId="745"/>
    <cellStyle name="Normal 14 2_13008" xfId="746"/>
    <cellStyle name="Normal 14 3" xfId="747"/>
    <cellStyle name="Normal 14 3 2" xfId="748"/>
    <cellStyle name="Normal 14 3 3" xfId="749"/>
    <cellStyle name="Normal 14 3_13008" xfId="750"/>
    <cellStyle name="Normal 14 4" xfId="751"/>
    <cellStyle name="Normal 14 4 2" xfId="752"/>
    <cellStyle name="Normal 14 4 3" xfId="753"/>
    <cellStyle name="Normal 14 4_13008" xfId="754"/>
    <cellStyle name="Normal 14 5" xfId="755"/>
    <cellStyle name="Normal 14 5 2" xfId="756"/>
    <cellStyle name="Normal 14 5 3" xfId="757"/>
    <cellStyle name="Normal 14 5_13008" xfId="758"/>
    <cellStyle name="Normal 14 6" xfId="759"/>
    <cellStyle name="Normal 14 6 2" xfId="760"/>
    <cellStyle name="Normal 14 6 3" xfId="761"/>
    <cellStyle name="Normal 14 6_13008" xfId="762"/>
    <cellStyle name="Normal 14 7" xfId="763"/>
    <cellStyle name="Normal 14 8" xfId="764"/>
    <cellStyle name="Normal 14 9" xfId="765"/>
    <cellStyle name="Normal 14_13008" xfId="766"/>
    <cellStyle name="Normal 15" xfId="90"/>
    <cellStyle name="Normal 15 2" xfId="768"/>
    <cellStyle name="Normal 15 2 2" xfId="769"/>
    <cellStyle name="Normal 15 2 2 2" xfId="770"/>
    <cellStyle name="Normal 15 2 2 3" xfId="771"/>
    <cellStyle name="Normal 15 2 2_13008" xfId="772"/>
    <cellStyle name="Normal 15 2 3" xfId="773"/>
    <cellStyle name="Normal 15 2 4" xfId="774"/>
    <cellStyle name="Normal 15 2_13008" xfId="775"/>
    <cellStyle name="Normal 15 3" xfId="776"/>
    <cellStyle name="Normal 15 4" xfId="777"/>
    <cellStyle name="Normal 15 4 2" xfId="778"/>
    <cellStyle name="Normal 15 4 3" xfId="779"/>
    <cellStyle name="Normal 15 4_13008" xfId="780"/>
    <cellStyle name="Normal 15 5" xfId="781"/>
    <cellStyle name="Normal 15 5 2" xfId="782"/>
    <cellStyle name="Normal 15 5 3" xfId="783"/>
    <cellStyle name="Normal 15 5_13008" xfId="784"/>
    <cellStyle name="Normal 15 6" xfId="785"/>
    <cellStyle name="Normal 15 6 2" xfId="786"/>
    <cellStyle name="Normal 15 6 3" xfId="787"/>
    <cellStyle name="Normal 15 6_13008" xfId="788"/>
    <cellStyle name="Normal 15 7" xfId="789"/>
    <cellStyle name="Normal 15 7 2" xfId="790"/>
    <cellStyle name="Normal 15 7_13008" xfId="791"/>
    <cellStyle name="Normal 15 8" xfId="792"/>
    <cellStyle name="Normal 15 9" xfId="793"/>
    <cellStyle name="Normal 15_13008" xfId="794"/>
    <cellStyle name="Normal 16" xfId="91"/>
    <cellStyle name="Normal 16 2" xfId="795"/>
    <cellStyle name="Normal 16 3" xfId="796"/>
    <cellStyle name="Normal 16 4" xfId="797"/>
    <cellStyle name="Normal 16 5" xfId="798"/>
    <cellStyle name="Normal 17" xfId="92"/>
    <cellStyle name="Normal 17 2" xfId="799"/>
    <cellStyle name="Normal 17 3" xfId="800"/>
    <cellStyle name="Normal 17 4" xfId="801"/>
    <cellStyle name="Normal 18" xfId="93"/>
    <cellStyle name="Normal 18 2" xfId="802"/>
    <cellStyle name="Normal 18 3" xfId="1495"/>
    <cellStyle name="Normal 19" xfId="94"/>
    <cellStyle name="Normal 19 2" xfId="803"/>
    <cellStyle name="Normal 2" xfId="95"/>
    <cellStyle name="Normal 2 10" xfId="804"/>
    <cellStyle name="Normal 2 10 2" xfId="1493"/>
    <cellStyle name="Normal 2 11" xfId="805"/>
    <cellStyle name="Normal 2 11 2" xfId="806"/>
    <cellStyle name="Normal 2 11 3" xfId="807"/>
    <cellStyle name="Normal 2 11_13008" xfId="808"/>
    <cellStyle name="Normal 2 12" xfId="809"/>
    <cellStyle name="Normal 2 12 2" xfId="810"/>
    <cellStyle name="Normal 2 12 3" xfId="811"/>
    <cellStyle name="Normal 2 12_13008" xfId="812"/>
    <cellStyle name="Normal 2 13" xfId="813"/>
    <cellStyle name="Normal 2 13 2" xfId="814"/>
    <cellStyle name="Normal 2 13 3" xfId="815"/>
    <cellStyle name="Normal 2 13_13008" xfId="816"/>
    <cellStyle name="Normal 2 14" xfId="817"/>
    <cellStyle name="Normal 2 14 2" xfId="1490"/>
    <cellStyle name="Normal 2 15" xfId="818"/>
    <cellStyle name="Normal 2 15 2" xfId="819"/>
    <cellStyle name="Normal 2 15 3" xfId="820"/>
    <cellStyle name="Normal 2 15_13008" xfId="821"/>
    <cellStyle name="Normal 2 16" xfId="822"/>
    <cellStyle name="Normal 2 16 2" xfId="823"/>
    <cellStyle name="Normal 2 16 3" xfId="824"/>
    <cellStyle name="Normal 2 16_13008" xfId="825"/>
    <cellStyle name="Normal 2 17" xfId="826"/>
    <cellStyle name="Normal 2 17 2" xfId="827"/>
    <cellStyle name="Normal 2 17 3" xfId="828"/>
    <cellStyle name="Normal 2 17_13008" xfId="829"/>
    <cellStyle name="Normal 2 18" xfId="830"/>
    <cellStyle name="Normal 2 18 2" xfId="831"/>
    <cellStyle name="Normal 2 18 3" xfId="832"/>
    <cellStyle name="Normal 2 18_13008" xfId="833"/>
    <cellStyle name="Normal 2 19" xfId="834"/>
    <cellStyle name="Normal 2 2" xfId="96"/>
    <cellStyle name="Normal 2 2 2" xfId="97"/>
    <cellStyle name="Normal 2 2 2 2" xfId="835"/>
    <cellStyle name="Normal 2 2 2 2 2" xfId="836"/>
    <cellStyle name="Normal 2 2 2 2 2 2" xfId="837"/>
    <cellStyle name="Normal 2 2 2 2 2 2 2" xfId="838"/>
    <cellStyle name="Normal 2 2 2 2 2 2 3" xfId="839"/>
    <cellStyle name="Normal 2 2 2 2 2 2_13008" xfId="840"/>
    <cellStyle name="Normal 2 2 2 2 2 3" xfId="841"/>
    <cellStyle name="Normal 2 2 2 2 2 3 2" xfId="842"/>
    <cellStyle name="Normal 2 2 2 2 2 3 3" xfId="843"/>
    <cellStyle name="Normal 2 2 2 2 2 3_13008" xfId="844"/>
    <cellStyle name="Normal 2 2 2 2 2 4" xfId="845"/>
    <cellStyle name="Normal 2 2 2 2 2 5" xfId="846"/>
    <cellStyle name="Normal 2 2 2 2 2_13008" xfId="847"/>
    <cellStyle name="Normal 2 2 2 2 3" xfId="848"/>
    <cellStyle name="Normal 2 2 2 2 3 2" xfId="849"/>
    <cellStyle name="Normal 2 2 2 2 3 3" xfId="850"/>
    <cellStyle name="Normal 2 2 2 2 3_13008" xfId="851"/>
    <cellStyle name="Normal 2 2 2 2 4" xfId="852"/>
    <cellStyle name="Normal 2 2 2 2 4 2" xfId="853"/>
    <cellStyle name="Normal 2 2 2 2 4 3" xfId="854"/>
    <cellStyle name="Normal 2 2 2 2 4_13008" xfId="855"/>
    <cellStyle name="Normal 2 2 2 2 5" xfId="856"/>
    <cellStyle name="Normal 2 2 2 2 6" xfId="857"/>
    <cellStyle name="Normal 2 2 2 2_13008" xfId="858"/>
    <cellStyle name="Normal 2 2 2 3" xfId="859"/>
    <cellStyle name="Normal 2 2 2 4" xfId="860"/>
    <cellStyle name="Normal 2 2 2 4 2" xfId="861"/>
    <cellStyle name="Normal 2 2 2 4 2 2" xfId="862"/>
    <cellStyle name="Normal 2 2 2 4 2 3" xfId="863"/>
    <cellStyle name="Normal 2 2 2 4 2_13008" xfId="864"/>
    <cellStyle name="Normal 2 2 2 4 3" xfId="865"/>
    <cellStyle name="Normal 2 2 2 4 3 2" xfId="866"/>
    <cellStyle name="Normal 2 2 2 4 3 3" xfId="867"/>
    <cellStyle name="Normal 2 2 2 4 3_13008" xfId="868"/>
    <cellStyle name="Normal 2 2 2 4 4" xfId="869"/>
    <cellStyle name="Normal 2 2 2 4 5" xfId="870"/>
    <cellStyle name="Normal 2 2 2 4_13008" xfId="871"/>
    <cellStyle name="Normal 2 2 2 5" xfId="872"/>
    <cellStyle name="Normal 2 2 2 6" xfId="873"/>
    <cellStyle name="Normal 2 2 2_11599" xfId="874"/>
    <cellStyle name="Normal 2 2 3" xfId="98"/>
    <cellStyle name="Normal 2 2 3 2" xfId="875"/>
    <cellStyle name="Normal 2 2 3 2 2" xfId="876"/>
    <cellStyle name="Normal 2 2 3 2 2 2" xfId="877"/>
    <cellStyle name="Normal 2 2 3 2 2 3" xfId="878"/>
    <cellStyle name="Normal 2 2 3 2 2_13008" xfId="879"/>
    <cellStyle name="Normal 2 2 3 2 3" xfId="880"/>
    <cellStyle name="Normal 2 2 3 2 3 2" xfId="881"/>
    <cellStyle name="Normal 2 2 3 2 3 3" xfId="882"/>
    <cellStyle name="Normal 2 2 3 2 3_13008" xfId="883"/>
    <cellStyle name="Normal 2 2 3 2 4" xfId="884"/>
    <cellStyle name="Normal 2 2 3 2 5" xfId="885"/>
    <cellStyle name="Normal 2 2 3 2_13008" xfId="886"/>
    <cellStyle name="Normal 2 2 3 3" xfId="887"/>
    <cellStyle name="Normal 2 2 3 3 2" xfId="888"/>
    <cellStyle name="Normal 2 2 3 3 3" xfId="889"/>
    <cellStyle name="Normal 2 2 3 3_13008" xfId="890"/>
    <cellStyle name="Normal 2 2 3 4" xfId="891"/>
    <cellStyle name="Normal 2 2 3 4 2" xfId="892"/>
    <cellStyle name="Normal 2 2 3 4 3" xfId="893"/>
    <cellStyle name="Normal 2 2 3 4_13008" xfId="894"/>
    <cellStyle name="Normal 2 2 3 5" xfId="895"/>
    <cellStyle name="Normal 2 2 3 6" xfId="896"/>
    <cellStyle name="Normal 2 2 3_13008" xfId="897"/>
    <cellStyle name="Normal 2 2 4" xfId="898"/>
    <cellStyle name="Normal 2 2 4 2" xfId="899"/>
    <cellStyle name="Normal 2 2 4 2 2" xfId="900"/>
    <cellStyle name="Normal 2 2 4 2 3" xfId="901"/>
    <cellStyle name="Normal 2 2 4 2_13008" xfId="902"/>
    <cellStyle name="Normal 2 2 4 3" xfId="903"/>
    <cellStyle name="Normal 2 2 4 3 2" xfId="904"/>
    <cellStyle name="Normal 2 2 4 3 3" xfId="905"/>
    <cellStyle name="Normal 2 2 4 3_13008" xfId="906"/>
    <cellStyle name="Normal 2 2 4 4" xfId="907"/>
    <cellStyle name="Normal 2 2 4 5" xfId="908"/>
    <cellStyle name="Normal 2 2 4_13008" xfId="909"/>
    <cellStyle name="Normal 2 2 5" xfId="910"/>
    <cellStyle name="Normal 2 2 5 2" xfId="911"/>
    <cellStyle name="Normal 2 2 5 3" xfId="912"/>
    <cellStyle name="Normal 2 2 5_13008" xfId="913"/>
    <cellStyle name="Normal 2 2 6" xfId="914"/>
    <cellStyle name="Normal 2 2 6 2" xfId="915"/>
    <cellStyle name="Normal 2 2 6 3" xfId="916"/>
    <cellStyle name="Normal 2 2 6_13008" xfId="917"/>
    <cellStyle name="Normal 2 2 7" xfId="918"/>
    <cellStyle name="Normal 2 2 7 2" xfId="919"/>
    <cellStyle name="Normal 2 2 7 3" xfId="920"/>
    <cellStyle name="Normal 2 2 7_13008" xfId="921"/>
    <cellStyle name="Normal 2 2 8" xfId="922"/>
    <cellStyle name="Normal 2 2 9" xfId="923"/>
    <cellStyle name="Normal 2 2_11599" xfId="924"/>
    <cellStyle name="Normal 2 20" xfId="1496"/>
    <cellStyle name="Normal 2 3" xfId="99"/>
    <cellStyle name="Normal 2 3 2" xfId="100"/>
    <cellStyle name="Normal 2 3 3" xfId="101"/>
    <cellStyle name="Normal 2 3 4" xfId="925"/>
    <cellStyle name="Normal 2 3 4 2" xfId="926"/>
    <cellStyle name="Normal 2 3 4 3" xfId="927"/>
    <cellStyle name="Normal 2 3 4_13008" xfId="928"/>
    <cellStyle name="Normal 2 3 5" xfId="929"/>
    <cellStyle name="Normal 2 3_CloseManagement" xfId="930"/>
    <cellStyle name="Normal 2 4" xfId="102"/>
    <cellStyle name="Normal 2 4 2" xfId="931"/>
    <cellStyle name="Normal 2 5" xfId="103"/>
    <cellStyle name="Normal 2 5 2" xfId="932"/>
    <cellStyle name="Normal 2 6" xfId="933"/>
    <cellStyle name="Normal 2 6 2" xfId="934"/>
    <cellStyle name="Normal 2 6 2 2" xfId="935"/>
    <cellStyle name="Normal 2 6 2 3" xfId="936"/>
    <cellStyle name="Normal 2 6 2_13008" xfId="937"/>
    <cellStyle name="Normal 2 6 3" xfId="938"/>
    <cellStyle name="Normal 2 6 3 2" xfId="939"/>
    <cellStyle name="Normal 2 6 3 3" xfId="940"/>
    <cellStyle name="Normal 2 6 3_13008" xfId="941"/>
    <cellStyle name="Normal 2 6 4" xfId="942"/>
    <cellStyle name="Normal 2 6 5" xfId="943"/>
    <cellStyle name="Normal 2 6 6" xfId="1491"/>
    <cellStyle name="Normal 2 6_13008" xfId="944"/>
    <cellStyle name="Normal 2 7" xfId="945"/>
    <cellStyle name="Normal 2 7 2" xfId="946"/>
    <cellStyle name="Normal 2 8" xfId="947"/>
    <cellStyle name="Normal 2 8 2" xfId="948"/>
    <cellStyle name="Normal 2 9" xfId="949"/>
    <cellStyle name="Normal 2 9 2" xfId="950"/>
    <cellStyle name="Normal 2_20140" xfId="951"/>
    <cellStyle name="Normal 20" xfId="952"/>
    <cellStyle name="Normal 20 2" xfId="953"/>
    <cellStyle name="Normal 20_20325" xfId="1497"/>
    <cellStyle name="Normal 21" xfId="954"/>
    <cellStyle name="Normal 21 2" xfId="955"/>
    <cellStyle name="Normal 21_20325" xfId="1498"/>
    <cellStyle name="Normal 22" xfId="956"/>
    <cellStyle name="Normal 22 2" xfId="957"/>
    <cellStyle name="Normal 22 3" xfId="958"/>
    <cellStyle name="Normal 22_20325" xfId="1499"/>
    <cellStyle name="Normal 23" xfId="959"/>
    <cellStyle name="Normal 23 2" xfId="960"/>
    <cellStyle name="Normal 24" xfId="961"/>
    <cellStyle name="Normal 24 2" xfId="962"/>
    <cellStyle name="Normal 24 3" xfId="963"/>
    <cellStyle name="Normal 24_13008" xfId="964"/>
    <cellStyle name="Normal 25" xfId="965"/>
    <cellStyle name="Normal 25 2" xfId="966"/>
    <cellStyle name="Normal 25 3" xfId="967"/>
    <cellStyle name="Normal 25_13008" xfId="968"/>
    <cellStyle name="Normal 26" xfId="969"/>
    <cellStyle name="Normal 26 2" xfId="970"/>
    <cellStyle name="Normal 27" xfId="971"/>
    <cellStyle name="Normal 27 2" xfId="972"/>
    <cellStyle name="Normal 27 3" xfId="973"/>
    <cellStyle name="Normal 27_20325" xfId="1500"/>
    <cellStyle name="Normal 28" xfId="974"/>
    <cellStyle name="Normal 29" xfId="975"/>
    <cellStyle name="Normal 3" xfId="104"/>
    <cellStyle name="Normal 3 2" xfId="105"/>
    <cellStyle name="Normal 3 2 2" xfId="976"/>
    <cellStyle name="Normal 3 2 2 2" xfId="977"/>
    <cellStyle name="Normal 3 2 2 2 2" xfId="978"/>
    <cellStyle name="Normal 3 2 2 2 3" xfId="979"/>
    <cellStyle name="Normal 3 2 2 2_13008" xfId="980"/>
    <cellStyle name="Normal 3 2 2 3" xfId="981"/>
    <cellStyle name="Normal 3 2 2 3 2" xfId="982"/>
    <cellStyle name="Normal 3 2 2 3 3" xfId="983"/>
    <cellStyle name="Normal 3 2 2 3_13008" xfId="984"/>
    <cellStyle name="Normal 3 2 2 4" xfId="985"/>
    <cellStyle name="Normal 3 2 2 5" xfId="986"/>
    <cellStyle name="Normal 3 2 2_13008" xfId="987"/>
    <cellStyle name="Normal 3 2 3" xfId="988"/>
    <cellStyle name="Normal 3 2 3 2" xfId="989"/>
    <cellStyle name="Normal 3 2 3 3" xfId="990"/>
    <cellStyle name="Normal 3 2 3_13008" xfId="991"/>
    <cellStyle name="Normal 3 2 4" xfId="992"/>
    <cellStyle name="Normal 3 2 4 2" xfId="993"/>
    <cellStyle name="Normal 3 2 4 3" xfId="994"/>
    <cellStyle name="Normal 3 2 4_13008" xfId="995"/>
    <cellStyle name="Normal 3 2 5" xfId="996"/>
    <cellStyle name="Normal 3 2 5 2" xfId="997"/>
    <cellStyle name="Normal 3 2 5 3" xfId="998"/>
    <cellStyle name="Normal 3 2 5_13008" xfId="999"/>
    <cellStyle name="Normal 3 2 6" xfId="1000"/>
    <cellStyle name="Normal 3 2 7" xfId="1001"/>
    <cellStyle name="Normal 3 2_13008" xfId="1002"/>
    <cellStyle name="Normal 3 3" xfId="1003"/>
    <cellStyle name="Normal 3 3 2" xfId="1004"/>
    <cellStyle name="Normal 3 4" xfId="1005"/>
    <cellStyle name="Normal 3 4 2" xfId="1006"/>
    <cellStyle name="Normal 3 4 3" xfId="1007"/>
    <cellStyle name="Normal 3 4_13008" xfId="1008"/>
    <cellStyle name="Normal 3 5" xfId="1009"/>
    <cellStyle name="Normal 3 5 2" xfId="1010"/>
    <cellStyle name="Normal 3 5 3" xfId="1011"/>
    <cellStyle name="Normal 3 5_13008" xfId="1012"/>
    <cellStyle name="Normal 3 6" xfId="1013"/>
    <cellStyle name="Normal 3 6 2" xfId="1014"/>
    <cellStyle name="Normal 3 6 3" xfId="1015"/>
    <cellStyle name="Normal 3 6_13008" xfId="1016"/>
    <cellStyle name="Normal 3 7" xfId="1017"/>
    <cellStyle name="Normal 3_11599" xfId="1018"/>
    <cellStyle name="Normal 30" xfId="1019"/>
    <cellStyle name="Normal 30 2" xfId="1020"/>
    <cellStyle name="Normal 30_20325" xfId="1501"/>
    <cellStyle name="Normal 31" xfId="1021"/>
    <cellStyle name="Normal 31 2" xfId="1022"/>
    <cellStyle name="Normal 31_20325" xfId="1502"/>
    <cellStyle name="Normal 32" xfId="1023"/>
    <cellStyle name="Normal 32 2" xfId="1024"/>
    <cellStyle name="Normal 32_20325" xfId="1503"/>
    <cellStyle name="Normal 33" xfId="1025"/>
    <cellStyle name="Normal 33 2" xfId="1026"/>
    <cellStyle name="Normal 33_20325" xfId="1504"/>
    <cellStyle name="Normal 34" xfId="1027"/>
    <cellStyle name="Normal 34 2" xfId="1028"/>
    <cellStyle name="Normal 34_20325" xfId="1505"/>
    <cellStyle name="Normal 35" xfId="1029"/>
    <cellStyle name="Normal 36" xfId="1030"/>
    <cellStyle name="Normal 37" xfId="1031"/>
    <cellStyle name="Normal 38" xfId="1032"/>
    <cellStyle name="Normal 38 2" xfId="1033"/>
    <cellStyle name="Normal 38_13008" xfId="1034"/>
    <cellStyle name="Normal 39" xfId="1035"/>
    <cellStyle name="Normal 4" xfId="106"/>
    <cellStyle name="Normal 4 2" xfId="1036"/>
    <cellStyle name="Normal 4 2 2" xfId="1037"/>
    <cellStyle name="Normal 4 2 3" xfId="1038"/>
    <cellStyle name="Normal 4 3" xfId="1039"/>
    <cellStyle name="Normal 4 3 2" xfId="1040"/>
    <cellStyle name="Normal 4 3 3" xfId="1041"/>
    <cellStyle name="Normal 4 3_13008" xfId="1042"/>
    <cellStyle name="Normal 4 4" xfId="1043"/>
    <cellStyle name="Normal 4 4 2" xfId="1044"/>
    <cellStyle name="Normal 4 4 3" xfId="1045"/>
    <cellStyle name="Normal 4 4_13008" xfId="1046"/>
    <cellStyle name="Normal 4 5" xfId="1047"/>
    <cellStyle name="Normal 4_Support" xfId="1048"/>
    <cellStyle name="Normal 40" xfId="1049"/>
    <cellStyle name="Normal 41" xfId="1050"/>
    <cellStyle name="Normal 42" xfId="1051"/>
    <cellStyle name="Normal 43" xfId="1052"/>
    <cellStyle name="Normal 44" xfId="131"/>
    <cellStyle name="Normal 45" xfId="1478"/>
    <cellStyle name="Normal 46" xfId="1509"/>
    <cellStyle name="Normal 47" xfId="1400"/>
    <cellStyle name="Normal 48" xfId="1508"/>
    <cellStyle name="Normal 49" xfId="767"/>
    <cellStyle name="Normal 5" xfId="107"/>
    <cellStyle name="Normal 5 2" xfId="108"/>
    <cellStyle name="Normal 5 2 10" xfId="1053"/>
    <cellStyle name="Normal 5 2 2" xfId="1054"/>
    <cellStyle name="Normal 5 2 2 2" xfId="1055"/>
    <cellStyle name="Normal 5 2 2 2 2" xfId="1056"/>
    <cellStyle name="Normal 5 2 2 2 2 2" xfId="1057"/>
    <cellStyle name="Normal 5 2 2 2 2 3" xfId="1058"/>
    <cellStyle name="Normal 5 2 2 2 2_13008" xfId="1059"/>
    <cellStyle name="Normal 5 2 2 2 3" xfId="1060"/>
    <cellStyle name="Normal 5 2 2 2 3 2" xfId="1061"/>
    <cellStyle name="Normal 5 2 2 2 3 3" xfId="1062"/>
    <cellStyle name="Normal 5 2 2 2 3_13008" xfId="1063"/>
    <cellStyle name="Normal 5 2 2 2 4" xfId="1064"/>
    <cellStyle name="Normal 5 2 2 2 5" xfId="1065"/>
    <cellStyle name="Normal 5 2 2 2_13008" xfId="1066"/>
    <cellStyle name="Normal 5 2 2 3" xfId="1067"/>
    <cellStyle name="Normal 5 2 2 3 2" xfId="1068"/>
    <cellStyle name="Normal 5 2 2 3 3" xfId="1069"/>
    <cellStyle name="Normal 5 2 2 3_13008" xfId="1070"/>
    <cellStyle name="Normal 5 2 2 4" xfId="1071"/>
    <cellStyle name="Normal 5 2 2 4 2" xfId="1072"/>
    <cellStyle name="Normal 5 2 2 4 3" xfId="1073"/>
    <cellStyle name="Normal 5 2 2 4_13008" xfId="1074"/>
    <cellStyle name="Normal 5 2 2 5" xfId="1075"/>
    <cellStyle name="Normal 5 2 2 5 2" xfId="1076"/>
    <cellStyle name="Normal 5 2 2 5 3" xfId="1077"/>
    <cellStyle name="Normal 5 2 2 5_13008" xfId="1078"/>
    <cellStyle name="Normal 5 2 2 6" xfId="1079"/>
    <cellStyle name="Normal 5 2 2 7" xfId="1080"/>
    <cellStyle name="Normal 5 2 2_13008" xfId="1081"/>
    <cellStyle name="Normal 5 2 3" xfId="1082"/>
    <cellStyle name="Normal 5 2 3 2" xfId="1083"/>
    <cellStyle name="Normal 5 2 3 2 2" xfId="1084"/>
    <cellStyle name="Normal 5 2 3 2 2 2" xfId="1085"/>
    <cellStyle name="Normal 5 2 3 2 2 3" xfId="1086"/>
    <cellStyle name="Normal 5 2 3 2 2_13008" xfId="1087"/>
    <cellStyle name="Normal 5 2 3 2 3" xfId="1088"/>
    <cellStyle name="Normal 5 2 3 2 3 2" xfId="1089"/>
    <cellStyle name="Normal 5 2 3 2 3 3" xfId="1090"/>
    <cellStyle name="Normal 5 2 3 2 3_13008" xfId="1091"/>
    <cellStyle name="Normal 5 2 3 2 4" xfId="1092"/>
    <cellStyle name="Normal 5 2 3 2 5" xfId="1093"/>
    <cellStyle name="Normal 5 2 3 2_13008" xfId="1094"/>
    <cellStyle name="Normal 5 2 3 3" xfId="1095"/>
    <cellStyle name="Normal 5 2 3 3 2" xfId="1096"/>
    <cellStyle name="Normal 5 2 3 3 3" xfId="1097"/>
    <cellStyle name="Normal 5 2 3 3_13008" xfId="1098"/>
    <cellStyle name="Normal 5 2 3 4" xfId="1099"/>
    <cellStyle name="Normal 5 2 3 4 2" xfId="1100"/>
    <cellStyle name="Normal 5 2 3 4 3" xfId="1101"/>
    <cellStyle name="Normal 5 2 3 4_13008" xfId="1102"/>
    <cellStyle name="Normal 5 2 3 5" xfId="1103"/>
    <cellStyle name="Normal 5 2 3 5 2" xfId="1104"/>
    <cellStyle name="Normal 5 2 3 5 3" xfId="1105"/>
    <cellStyle name="Normal 5 2 3 5_13008" xfId="1106"/>
    <cellStyle name="Normal 5 2 3 6" xfId="1107"/>
    <cellStyle name="Normal 5 2 3 7" xfId="1108"/>
    <cellStyle name="Normal 5 2 3_13008" xfId="1109"/>
    <cellStyle name="Normal 5 2 4" xfId="1110"/>
    <cellStyle name="Normal 5 2 4 2" xfId="1111"/>
    <cellStyle name="Normal 5 2 4 2 2" xfId="1112"/>
    <cellStyle name="Normal 5 2 4 2 2 2" xfId="1113"/>
    <cellStyle name="Normal 5 2 4 2 2 3" xfId="1114"/>
    <cellStyle name="Normal 5 2 4 2 2_13008" xfId="1115"/>
    <cellStyle name="Normal 5 2 4 2 3" xfId="1116"/>
    <cellStyle name="Normal 5 2 4 2 3 2" xfId="1117"/>
    <cellStyle name="Normal 5 2 4 2 3 3" xfId="1118"/>
    <cellStyle name="Normal 5 2 4 2 3_13008" xfId="1119"/>
    <cellStyle name="Normal 5 2 4 2 4" xfId="1120"/>
    <cellStyle name="Normal 5 2 4 2 5" xfId="1121"/>
    <cellStyle name="Normal 5 2 4 2_13008" xfId="1122"/>
    <cellStyle name="Normal 5 2 4 3" xfId="1123"/>
    <cellStyle name="Normal 5 2 4 3 2" xfId="1124"/>
    <cellStyle name="Normal 5 2 4 3 3" xfId="1125"/>
    <cellStyle name="Normal 5 2 4 3_13008" xfId="1126"/>
    <cellStyle name="Normal 5 2 4 4" xfId="1127"/>
    <cellStyle name="Normal 5 2 4 4 2" xfId="1128"/>
    <cellStyle name="Normal 5 2 4 4 3" xfId="1129"/>
    <cellStyle name="Normal 5 2 4 4_13008" xfId="1130"/>
    <cellStyle name="Normal 5 2 4 5" xfId="1131"/>
    <cellStyle name="Normal 5 2 4 5 2" xfId="1132"/>
    <cellStyle name="Normal 5 2 4 5 3" xfId="1133"/>
    <cellStyle name="Normal 5 2 4 5_13008" xfId="1134"/>
    <cellStyle name="Normal 5 2 4 6" xfId="1135"/>
    <cellStyle name="Normal 5 2 4 7" xfId="1136"/>
    <cellStyle name="Normal 5 2 4_13008" xfId="1137"/>
    <cellStyle name="Normal 5 2 5" xfId="1138"/>
    <cellStyle name="Normal 5 2 5 10" xfId="1139"/>
    <cellStyle name="Normal 5 2 5 19" xfId="1140"/>
    <cellStyle name="Normal 5 2 5 19 2" xfId="1141"/>
    <cellStyle name="Normal 5 2 5 19_13008" xfId="1142"/>
    <cellStyle name="Normal 5 2 5 2" xfId="1143"/>
    <cellStyle name="Normal 5 2 5 2 2" xfId="1144"/>
    <cellStyle name="Normal 5 2 5 2 2 2" xfId="1145"/>
    <cellStyle name="Normal 5 2 5 2 2 2 2" xfId="1146"/>
    <cellStyle name="Normal 5 2 5 2 2 2 3" xfId="1147"/>
    <cellStyle name="Normal 5 2 5 2 2 2_13008" xfId="1148"/>
    <cellStyle name="Normal 5 2 5 2 2 3" xfId="1149"/>
    <cellStyle name="Normal 5 2 5 2 2 3 2" xfId="1150"/>
    <cellStyle name="Normal 5 2 5 2 2 3 3" xfId="1151"/>
    <cellStyle name="Normal 5 2 5 2 2 3_13008" xfId="1152"/>
    <cellStyle name="Normal 5 2 5 2 2 4" xfId="1153"/>
    <cellStyle name="Normal 5 2 5 2 2 5" xfId="1154"/>
    <cellStyle name="Normal 5 2 5 2 2_13008" xfId="1155"/>
    <cellStyle name="Normal 5 2 5 2 3" xfId="1156"/>
    <cellStyle name="Normal 5 2 5 2 3 2" xfId="1157"/>
    <cellStyle name="Normal 5 2 5 2 3 3" xfId="1158"/>
    <cellStyle name="Normal 5 2 5 2 3_13008" xfId="1159"/>
    <cellStyle name="Normal 5 2 5 2 4" xfId="1160"/>
    <cellStyle name="Normal 5 2 5 2 4 2" xfId="1161"/>
    <cellStyle name="Normal 5 2 5 2 4 3" xfId="1162"/>
    <cellStyle name="Normal 5 2 5 2 4_13008" xfId="1163"/>
    <cellStyle name="Normal 5 2 5 2 5" xfId="1164"/>
    <cellStyle name="Normal 5 2 5 2 5 2" xfId="1165"/>
    <cellStyle name="Normal 5 2 5 2 5 3" xfId="1166"/>
    <cellStyle name="Normal 5 2 5 2 5_13008" xfId="1167"/>
    <cellStyle name="Normal 5 2 5 2 6" xfId="1168"/>
    <cellStyle name="Normal 5 2 5 2 7" xfId="1169"/>
    <cellStyle name="Normal 5 2 5 2_13008" xfId="1170"/>
    <cellStyle name="Normal 5 2 5 3" xfId="1171"/>
    <cellStyle name="Normal 5 2 5 3 10" xfId="1172"/>
    <cellStyle name="Normal 5 2 5 3 10 2" xfId="1173"/>
    <cellStyle name="Normal 5 2 5 3 10 3" xfId="1174"/>
    <cellStyle name="Normal 5 2 5 3 10_13008" xfId="1175"/>
    <cellStyle name="Normal 5 2 5 3 11" xfId="1176"/>
    <cellStyle name="Normal 5 2 5 3 11 2" xfId="1177"/>
    <cellStyle name="Normal 5 2 5 3 11 3" xfId="1178"/>
    <cellStyle name="Normal 5 2 5 3 11_13008" xfId="1179"/>
    <cellStyle name="Normal 5 2 5 3 12" xfId="1180"/>
    <cellStyle name="Normal 5 2 5 3 12 2" xfId="1181"/>
    <cellStyle name="Normal 5 2 5 3 12 3" xfId="1182"/>
    <cellStyle name="Normal 5 2 5 3 12_13008" xfId="1183"/>
    <cellStyle name="Normal 5 2 5 3 13" xfId="1184"/>
    <cellStyle name="Normal 5 2 5 3 13 2" xfId="1489"/>
    <cellStyle name="Normal 5 2 5 3 14" xfId="1185"/>
    <cellStyle name="Normal 5 2 5 3 15" xfId="1186"/>
    <cellStyle name="Normal 5 2 5 3 16" xfId="1187"/>
    <cellStyle name="Normal 5 2 5 3 17" xfId="1506"/>
    <cellStyle name="Normal 5 2 5 3 2" xfId="1188"/>
    <cellStyle name="Normal 5 2 5 3 2 2" xfId="1189"/>
    <cellStyle name="Normal 5 2 5 3 2 2 2" xfId="1190"/>
    <cellStyle name="Normal 5 2 5 3 2 2 2 2" xfId="1191"/>
    <cellStyle name="Normal 5 2 5 3 2 2 2 3" xfId="1192"/>
    <cellStyle name="Normal 5 2 5 3 2 2 2_13008" xfId="1193"/>
    <cellStyle name="Normal 5 2 5 3 2 2 3" xfId="1194"/>
    <cellStyle name="Normal 5 2 5 3 2 2 3 2" xfId="1195"/>
    <cellStyle name="Normal 5 2 5 3 2 2 3 3" xfId="1196"/>
    <cellStyle name="Normal 5 2 5 3 2 2 3_13008" xfId="1197"/>
    <cellStyle name="Normal 5 2 5 3 2 2 4" xfId="1198"/>
    <cellStyle name="Normal 5 2 5 3 2 2 5" xfId="1199"/>
    <cellStyle name="Normal 5 2 5 3 2 2_13008" xfId="1200"/>
    <cellStyle name="Normal 5 2 5 3 2 3" xfId="1201"/>
    <cellStyle name="Normal 5 2 5 3 2 3 2" xfId="1202"/>
    <cellStyle name="Normal 5 2 5 3 2 3 3" xfId="1203"/>
    <cellStyle name="Normal 5 2 5 3 2 3_13008" xfId="1204"/>
    <cellStyle name="Normal 5 2 5 3 2 4" xfId="1205"/>
    <cellStyle name="Normal 5 2 5 3 2 4 2" xfId="1206"/>
    <cellStyle name="Normal 5 2 5 3 2 4 3" xfId="1207"/>
    <cellStyle name="Normal 5 2 5 3 2 4_13008" xfId="1208"/>
    <cellStyle name="Normal 5 2 5 3 2 5" xfId="1209"/>
    <cellStyle name="Normal 5 2 5 3 2 5 2" xfId="1210"/>
    <cellStyle name="Normal 5 2 5 3 2 5 3" xfId="1211"/>
    <cellStyle name="Normal 5 2 5 3 2 5_13008" xfId="1212"/>
    <cellStyle name="Normal 5 2 5 3 2 6" xfId="1213"/>
    <cellStyle name="Normal 5 2 5 3 2 7" xfId="1214"/>
    <cellStyle name="Normal 5 2 5 3 2_13008" xfId="1215"/>
    <cellStyle name="Normal 5 2 5 3 3" xfId="1216"/>
    <cellStyle name="Normal 5 2 5 3 3 2" xfId="1217"/>
    <cellStyle name="Normal 5 2 5 3 3 2 2" xfId="1218"/>
    <cellStyle name="Normal 5 2 5 3 3 2 3" xfId="1219"/>
    <cellStyle name="Normal 5 2 5 3 3 2_13008" xfId="1220"/>
    <cellStyle name="Normal 5 2 5 3 3 3" xfId="1221"/>
    <cellStyle name="Normal 5 2 5 3 3 3 2" xfId="1222"/>
    <cellStyle name="Normal 5 2 5 3 3 3 3" xfId="1223"/>
    <cellStyle name="Normal 5 2 5 3 3 3_13008" xfId="1224"/>
    <cellStyle name="Normal 5 2 5 3 3 4" xfId="1225"/>
    <cellStyle name="Normal 5 2 5 3 3 5" xfId="1226"/>
    <cellStyle name="Normal 5 2 5 3 3_13008" xfId="1227"/>
    <cellStyle name="Normal 5 2 5 3 4" xfId="1228"/>
    <cellStyle name="Normal 5 2 5 3 4 2" xfId="1229"/>
    <cellStyle name="Normal 5 2 5 3 4 3" xfId="1230"/>
    <cellStyle name="Normal 5 2 5 3 4_13008" xfId="1231"/>
    <cellStyle name="Normal 5 2 5 3 5" xfId="1232"/>
    <cellStyle name="Normal 5 2 5 3 5 2" xfId="1233"/>
    <cellStyle name="Normal 5 2 5 3 5 3" xfId="1234"/>
    <cellStyle name="Normal 5 2 5 3 5_13008" xfId="1235"/>
    <cellStyle name="Normal 5 2 5 3 6" xfId="1236"/>
    <cellStyle name="Normal 5 2 5 3 6 2" xfId="1237"/>
    <cellStyle name="Normal 5 2 5 3 6 3" xfId="1238"/>
    <cellStyle name="Normal 5 2 5 3 6_13008" xfId="1239"/>
    <cellStyle name="Normal 5 2 5 3 7" xfId="1240"/>
    <cellStyle name="Normal 5 2 5 3 7 2" xfId="1241"/>
    <cellStyle name="Normal 5 2 5 3 7 3" xfId="1242"/>
    <cellStyle name="Normal 5 2 5 3 7_13008" xfId="1243"/>
    <cellStyle name="Normal 5 2 5 3 8" xfId="1244"/>
    <cellStyle name="Normal 5 2 5 3 8 2" xfId="1245"/>
    <cellStyle name="Normal 5 2 5 3 8 3" xfId="1246"/>
    <cellStyle name="Normal 5 2 5 3 8_13008" xfId="1247"/>
    <cellStyle name="Normal 5 2 5 3 9" xfId="1248"/>
    <cellStyle name="Normal 5 2 5 3 9 2" xfId="1249"/>
    <cellStyle name="Normal 5 2 5 3 9 3" xfId="1250"/>
    <cellStyle name="Normal 5 2 5 3 9_13008" xfId="1251"/>
    <cellStyle name="Normal 5 2 5 3_13008" xfId="1252"/>
    <cellStyle name="Normal 5 2 5 4" xfId="1253"/>
    <cellStyle name="Normal 5 2 5 4 2" xfId="1254"/>
    <cellStyle name="Normal 5 2 5 4 2 2" xfId="1255"/>
    <cellStyle name="Normal 5 2 5 4 2 3" xfId="1256"/>
    <cellStyle name="Normal 5 2 5 4 2_13008" xfId="1257"/>
    <cellStyle name="Normal 5 2 5 4 3" xfId="1258"/>
    <cellStyle name="Normal 5 2 5 4 3 2" xfId="1259"/>
    <cellStyle name="Normal 5 2 5 4 3 3" xfId="1260"/>
    <cellStyle name="Normal 5 2 5 4 3_13008" xfId="1261"/>
    <cellStyle name="Normal 5 2 5 4 4" xfId="1262"/>
    <cellStyle name="Normal 5 2 5 4 5" xfId="1263"/>
    <cellStyle name="Normal 5 2 5 4_13008" xfId="1264"/>
    <cellStyle name="Normal 5 2 5 5" xfId="1265"/>
    <cellStyle name="Normal 5 2 5 5 2" xfId="1266"/>
    <cellStyle name="Normal 5 2 5 5 3" xfId="1267"/>
    <cellStyle name="Normal 5 2 5 5_13008" xfId="1268"/>
    <cellStyle name="Normal 5 2 5 6" xfId="1269"/>
    <cellStyle name="Normal 5 2 5 6 2" xfId="1270"/>
    <cellStyle name="Normal 5 2 5 6 3" xfId="1271"/>
    <cellStyle name="Normal 5 2 5 6_13008" xfId="1272"/>
    <cellStyle name="Normal 5 2 5 7" xfId="1273"/>
    <cellStyle name="Normal 5 2 5 7 2" xfId="1274"/>
    <cellStyle name="Normal 5 2 5 7 3" xfId="1275"/>
    <cellStyle name="Normal 5 2 5 7_13008" xfId="1276"/>
    <cellStyle name="Normal 5 2 5 8" xfId="1277"/>
    <cellStyle name="Normal 5 2 5 8 2" xfId="1278"/>
    <cellStyle name="Normal 5 2 5 8 3" xfId="1279"/>
    <cellStyle name="Normal 5 2 5 8_13008" xfId="1280"/>
    <cellStyle name="Normal 5 2 5 9" xfId="1281"/>
    <cellStyle name="Normal 5 2 5_13008" xfId="1282"/>
    <cellStyle name="Normal 5 2 6" xfId="1283"/>
    <cellStyle name="Normal 5 2 7" xfId="1284"/>
    <cellStyle name="Normal 5 2 7 2" xfId="1285"/>
    <cellStyle name="Normal 5 2 7 3" xfId="1286"/>
    <cellStyle name="Normal 5 2 7_13008" xfId="1287"/>
    <cellStyle name="Normal 5 2 8" xfId="1288"/>
    <cellStyle name="Normal 5 2 8 2" xfId="1289"/>
    <cellStyle name="Normal 5 2 8 3" xfId="1290"/>
    <cellStyle name="Normal 5 2 8_13008" xfId="1291"/>
    <cellStyle name="Normal 5 2 9" xfId="1292"/>
    <cellStyle name="Normal 5 2 9 2" xfId="1293"/>
    <cellStyle name="Normal 5 2 9 3" xfId="1294"/>
    <cellStyle name="Normal 5 2 9_13008" xfId="1295"/>
    <cellStyle name="Normal 5 2_13008" xfId="1296"/>
    <cellStyle name="Normal 5 3" xfId="1297"/>
    <cellStyle name="Normal 5 3 2" xfId="1298"/>
    <cellStyle name="Normal 5 4" xfId="1299"/>
    <cellStyle name="Normal 5 4 2" xfId="1300"/>
    <cellStyle name="Normal 5 4 2 2" xfId="1301"/>
    <cellStyle name="Normal 5 4 2 3" xfId="1302"/>
    <cellStyle name="Normal 5 4 2_13008" xfId="1303"/>
    <cellStyle name="Normal 5 4 3" xfId="1304"/>
    <cellStyle name="Normal 5 4 3 2" xfId="1305"/>
    <cellStyle name="Normal 5 4 3 3" xfId="1306"/>
    <cellStyle name="Normal 5 4 3_13008" xfId="1307"/>
    <cellStyle name="Normal 5 4 4" xfId="1308"/>
    <cellStyle name="Normal 5 4 5" xfId="1309"/>
    <cellStyle name="Normal 5 4_13008" xfId="1310"/>
    <cellStyle name="Normal 5 5" xfId="1311"/>
    <cellStyle name="Normal 5 5 2" xfId="1312"/>
    <cellStyle name="Normal 5 5 3" xfId="1313"/>
    <cellStyle name="Normal 5 5_13008" xfId="1314"/>
    <cellStyle name="Normal 5 6" xfId="1315"/>
    <cellStyle name="Normal 5 6 2" xfId="1316"/>
    <cellStyle name="Normal 5 6 3" xfId="1317"/>
    <cellStyle name="Normal 5 6_13008" xfId="1318"/>
    <cellStyle name="Normal 5 7" xfId="1319"/>
    <cellStyle name="Normal 5 8" xfId="1320"/>
    <cellStyle name="Normal 5_13008" xfId="1321"/>
    <cellStyle name="Normal 50" xfId="1507"/>
    <cellStyle name="Normal 6" xfId="109"/>
    <cellStyle name="Normal 6 2" xfId="1322"/>
    <cellStyle name="Normal 6 2 2" xfId="1323"/>
    <cellStyle name="Normal 6 2 2 2" xfId="1324"/>
    <cellStyle name="Normal 6 2 2 3" xfId="1325"/>
    <cellStyle name="Normal 6 2 2_13008" xfId="1326"/>
    <cellStyle name="Normal 6 2 3" xfId="1327"/>
    <cellStyle name="Normal 6 2 3 2" xfId="1328"/>
    <cellStyle name="Normal 6 2 3 3" xfId="1329"/>
    <cellStyle name="Normal 6 2 3_13008" xfId="1330"/>
    <cellStyle name="Normal 6 2 4" xfId="1331"/>
    <cellStyle name="Normal 6 2 5" xfId="1332"/>
    <cellStyle name="Normal 6 2_13008" xfId="1333"/>
    <cellStyle name="Normal 6 3" xfId="1334"/>
    <cellStyle name="Normal 6 3 2" xfId="1335"/>
    <cellStyle name="Normal 6 3 3" xfId="1336"/>
    <cellStyle name="Normal 6 3_13008" xfId="1337"/>
    <cellStyle name="Normal 6 4" xfId="1338"/>
    <cellStyle name="Normal 6 4 2" xfId="1339"/>
    <cellStyle name="Normal 6 4 3" xfId="1340"/>
    <cellStyle name="Normal 6 4_13008" xfId="1341"/>
    <cellStyle name="Normal 6 5" xfId="1342"/>
    <cellStyle name="Normal 6 5 2" xfId="1343"/>
    <cellStyle name="Normal 6 5 3" xfId="1344"/>
    <cellStyle name="Normal 6 5_13008" xfId="1345"/>
    <cellStyle name="Normal 6 6" xfId="1346"/>
    <cellStyle name="Normal 6 7" xfId="1347"/>
    <cellStyle name="Normal 6_13008" xfId="1348"/>
    <cellStyle name="Normal 7" xfId="110"/>
    <cellStyle name="Normal 7 2" xfId="1349"/>
    <cellStyle name="Normal 7 2 2" xfId="1350"/>
    <cellStyle name="Normal 7 2 2 2" xfId="1351"/>
    <cellStyle name="Normal 7 2 2 3" xfId="1352"/>
    <cellStyle name="Normal 7 2 2_13008" xfId="1353"/>
    <cellStyle name="Normal 7 2 3" xfId="1354"/>
    <cellStyle name="Normal 7 2 3 2" xfId="1355"/>
    <cellStyle name="Normal 7 2 3 3" xfId="1356"/>
    <cellStyle name="Normal 7 2 3_13008" xfId="1357"/>
    <cellStyle name="Normal 7 2 4" xfId="1358"/>
    <cellStyle name="Normal 7 2 5" xfId="1359"/>
    <cellStyle name="Normal 7 2_13008" xfId="1360"/>
    <cellStyle name="Normal 7 3" xfId="1361"/>
    <cellStyle name="Normal 7 3 2" xfId="1362"/>
    <cellStyle name="Normal 7 3 3" xfId="1363"/>
    <cellStyle name="Normal 7 3_13008" xfId="1364"/>
    <cellStyle name="Normal 7 4" xfId="1365"/>
    <cellStyle name="Normal 7 4 2" xfId="1366"/>
    <cellStyle name="Normal 7 4 3" xfId="1367"/>
    <cellStyle name="Normal 7 4_13008" xfId="1368"/>
    <cellStyle name="Normal 7 5" xfId="1369"/>
    <cellStyle name="Normal 7 6" xfId="1370"/>
    <cellStyle name="Normal 7 7" xfId="1371"/>
    <cellStyle name="Normal 7_13008" xfId="1372"/>
    <cellStyle name="Normal 8" xfId="111"/>
    <cellStyle name="Normal 8 2" xfId="1373"/>
    <cellStyle name="Normal 8 2 2" xfId="1374"/>
    <cellStyle name="Normal 8 2 2 2" xfId="1375"/>
    <cellStyle name="Normal 8 2 2 3" xfId="1376"/>
    <cellStyle name="Normal 8 2 2_13008" xfId="1377"/>
    <cellStyle name="Normal 8 2 3" xfId="1378"/>
    <cellStyle name="Normal 8 2 3 2" xfId="1379"/>
    <cellStyle name="Normal 8 2 3 3" xfId="1380"/>
    <cellStyle name="Normal 8 2 3_13008" xfId="1381"/>
    <cellStyle name="Normal 8 2 4" xfId="1382"/>
    <cellStyle name="Normal 8 2 5" xfId="1383"/>
    <cellStyle name="Normal 8 2_13008" xfId="1384"/>
    <cellStyle name="Normal 8 3" xfId="1385"/>
    <cellStyle name="Normal 8 3 2" xfId="1386"/>
    <cellStyle name="Normal 8 3 3" xfId="1387"/>
    <cellStyle name="Normal 8 3_13008" xfId="1388"/>
    <cellStyle name="Normal 8 4" xfId="1389"/>
    <cellStyle name="Normal 8 4 2" xfId="1390"/>
    <cellStyle name="Normal 8 4 3" xfId="1391"/>
    <cellStyle name="Normal 8 4_13008" xfId="1392"/>
    <cellStyle name="Normal 8 5" xfId="1393"/>
    <cellStyle name="Normal 8 5 2" xfId="1394"/>
    <cellStyle name="Normal 8 5 3" xfId="1395"/>
    <cellStyle name="Normal 8 5_13008" xfId="1396"/>
    <cellStyle name="Normal 8 6" xfId="1397"/>
    <cellStyle name="Normal 8 7" xfId="1398"/>
    <cellStyle name="Normal 8_13008" xfId="1399"/>
    <cellStyle name="Normal 9" xfId="112"/>
    <cellStyle name="Normal 9 2" xfId="1401"/>
    <cellStyle name="Normal 9 2 2" xfId="1402"/>
    <cellStyle name="Normal 9 2 2 2" xfId="1403"/>
    <cellStyle name="Normal 9 2 2 3" xfId="1404"/>
    <cellStyle name="Normal 9 2 2_13008" xfId="1405"/>
    <cellStyle name="Normal 9 2 3" xfId="1406"/>
    <cellStyle name="Normal 9 2 3 2" xfId="1407"/>
    <cellStyle name="Normal 9 2 3 3" xfId="1408"/>
    <cellStyle name="Normal 9 2 3_13008" xfId="1409"/>
    <cellStyle name="Normal 9 2 4" xfId="1410"/>
    <cellStyle name="Normal 9 2 4 2" xfId="1411"/>
    <cellStyle name="Normal 9 2 4_13008" xfId="1412"/>
    <cellStyle name="Normal 9 2 5" xfId="1413"/>
    <cellStyle name="Normal 9 2 5 2" xfId="1414"/>
    <cellStyle name="Normal 9 2 5_13008" xfId="1415"/>
    <cellStyle name="Normal 9 2 6" xfId="1416"/>
    <cellStyle name="Normal 9 2_13008" xfId="1417"/>
    <cellStyle name="Normal 9 3" xfId="1418"/>
    <cellStyle name="Normal 9 3 2" xfId="1419"/>
    <cellStyle name="Normal 9 3 3" xfId="1420"/>
    <cellStyle name="Normal 9 3_13008" xfId="1421"/>
    <cellStyle name="Normal 9 4" xfId="1422"/>
    <cellStyle name="Normal 9 4 2" xfId="1423"/>
    <cellStyle name="Normal 9 4 3" xfId="1424"/>
    <cellStyle name="Normal 9 4_13008" xfId="1425"/>
    <cellStyle name="Normal 9 5" xfId="1426"/>
    <cellStyle name="Normal 9 5 2" xfId="1427"/>
    <cellStyle name="Normal 9 6" xfId="1428"/>
    <cellStyle name="Normal 9 7" xfId="1429"/>
    <cellStyle name="Normal 9_13008" xfId="1430"/>
    <cellStyle name="Normal 98" xfId="1431"/>
    <cellStyle name="Normal_Joe's 1-1-2004" xfId="4"/>
    <cellStyle name="Normal_Pacific 1-1-06" xfId="5"/>
    <cellStyle name="Note 2" xfId="113"/>
    <cellStyle name="Note 2 2" xfId="1432"/>
    <cellStyle name="Note 2 3" xfId="1433"/>
    <cellStyle name="Note 3" xfId="1434"/>
    <cellStyle name="Notes" xfId="114"/>
    <cellStyle name="NotIncluded1" xfId="1435"/>
    <cellStyle name="OptionalGood" xfId="1436"/>
    <cellStyle name="Output 2" xfId="1437"/>
    <cellStyle name="Percent" xfId="3" builtinId="5"/>
    <cellStyle name="Percent 2" xfId="115"/>
    <cellStyle name="Percent 2 2" xfId="116"/>
    <cellStyle name="Percent 2 2 2" xfId="1438"/>
    <cellStyle name="Percent 2 2 2 2" xfId="1439"/>
    <cellStyle name="Percent 2 2 2 3" xfId="1440"/>
    <cellStyle name="Percent 2 2 3" xfId="1441"/>
    <cellStyle name="Percent 2 2 3 2" xfId="1442"/>
    <cellStyle name="Percent 2 2 3 3" xfId="1443"/>
    <cellStyle name="Percent 2 2 4" xfId="1444"/>
    <cellStyle name="Percent 2 2 4 2" xfId="1445"/>
    <cellStyle name="Percent 2 2 4 3" xfId="1446"/>
    <cellStyle name="Percent 2 2 5" xfId="1447"/>
    <cellStyle name="Percent 2 2 5 2" xfId="1448"/>
    <cellStyle name="Percent 2 2 5 3" xfId="1449"/>
    <cellStyle name="Percent 2 2 6" xfId="1450"/>
    <cellStyle name="Percent 2 2 6 2" xfId="1451"/>
    <cellStyle name="Percent 2 2 6 3" xfId="1452"/>
    <cellStyle name="Percent 2 2 7" xfId="1453"/>
    <cellStyle name="Percent 2 2 7 2" xfId="1454"/>
    <cellStyle name="Percent 2 2 7 3" xfId="1455"/>
    <cellStyle name="Percent 2 2 8" xfId="1456"/>
    <cellStyle name="Percent 2 2 9" xfId="1457"/>
    <cellStyle name="Percent 3" xfId="117"/>
    <cellStyle name="Percent 3 2" xfId="1458"/>
    <cellStyle name="Percent 4" xfId="118"/>
    <cellStyle name="Percent 4 2" xfId="1459"/>
    <cellStyle name="Percent 4 3" xfId="1460"/>
    <cellStyle name="Percent 4 3 2" xfId="1461"/>
    <cellStyle name="Percent 4 3 3" xfId="1462"/>
    <cellStyle name="Percent 5" xfId="1463"/>
    <cellStyle name="Percent 5 2" xfId="1464"/>
    <cellStyle name="Percent 6" xfId="1465"/>
    <cellStyle name="Percent 7" xfId="1466"/>
    <cellStyle name="Percent 7 2" xfId="1492"/>
    <cellStyle name="Percent(1)" xfId="119"/>
    <cellStyle name="Percent(2)" xfId="120"/>
    <cellStyle name="PRM" xfId="121"/>
    <cellStyle name="PRM 2" xfId="122"/>
    <cellStyle name="PRM 3" xfId="123"/>
    <cellStyle name="PRM_Thurston" xfId="124"/>
    <cellStyle name="PSChar" xfId="125"/>
    <cellStyle name="PSHeading" xfId="126"/>
    <cellStyle name="Reset  - Style4" xfId="1467"/>
    <cellStyle name="Reset  - Style7" xfId="1468"/>
    <cellStyle name="Style 1" xfId="127"/>
    <cellStyle name="Style 1 2" xfId="128"/>
    <cellStyle name="Style 1 2 2" xfId="1469"/>
    <cellStyle name="Style 1 3" xfId="1470"/>
    <cellStyle name="Style 1_Recycle Center Commodities MRF" xfId="129"/>
    <cellStyle name="STYLE1" xfId="8"/>
    <cellStyle name="STYLE1 2" xfId="1471"/>
    <cellStyle name="STYLE1 3" xfId="1472"/>
    <cellStyle name="Table  - Style5" xfId="1473"/>
    <cellStyle name="Table  - Style6" xfId="1474"/>
    <cellStyle name="Title  - Style1" xfId="1475"/>
    <cellStyle name="Title  - Style6" xfId="1476"/>
    <cellStyle name="Title 2" xfId="1477"/>
    <cellStyle name="Total 2" xfId="130"/>
    <cellStyle name="Total 3" xfId="1479"/>
    <cellStyle name="TotCol - Style5" xfId="1480"/>
    <cellStyle name="TotCol - Style7" xfId="1481"/>
    <cellStyle name="TotRow - Style4" xfId="1482"/>
    <cellStyle name="TotRow - Style8" xfId="1483"/>
    <cellStyle name="Warning Text 2" xfId="14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wis%20County%20RSA-1,%20Joe's%20Commodity%20Accrual%20Calc%202018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8%20Joe's,%20RSA-1/Commodity%20Filing%207-1-2018/Lewis%20County,%20Joe's%20Commodity%20Credit%20Calc%207-1-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LeMay%20Companies/2018/Commodity%20Credit%207-1-18/Lewis,%20Joe's/Lewis%20County,%20Joe's%20Commodity%20Credit%20Calc%207-1-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Commodity%20Credit/2018-2019%20Accrual%20Spreadsheets/Lewis%20County%20RSA-1,%20Joe's%20Commodity%20Accrual%20Calc%20201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ignated RSA-1 Comm Credi"/>
      <sheetName val="Designated RSA-1 Comm Details"/>
      <sheetName val="Joe's Comm Credit"/>
      <sheetName val="Joe's Single Fam. Comm Details"/>
      <sheetName val="Joe's Multi Fam. Comm Details"/>
      <sheetName val="Pioneer Pricing"/>
      <sheetName val="Landfill Cost - Oct 18"/>
      <sheetName val="Landfill Cost - Sep 18"/>
      <sheetName val="Landfill Cost - Aug 18"/>
      <sheetName val="Landfill Cost - July 18"/>
      <sheetName val="Landfill Cost - June 18"/>
      <sheetName val="Landfill Cost - May 18"/>
      <sheetName val="Oct 2018 AH051"/>
      <sheetName val="Sep 2018 AH051"/>
      <sheetName val="Aug 2018 AH051"/>
      <sheetName val="July 2018 AH051"/>
      <sheetName val="June 2018 AH051"/>
      <sheetName val="May 2018 AH051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MF Cust Count"/>
    </sheetNames>
    <sheetDataSet>
      <sheetData sheetId="0">
        <row r="9">
          <cell r="B9">
            <v>171.64000000000001</v>
          </cell>
          <cell r="C9">
            <v>157.47</v>
          </cell>
          <cell r="D9">
            <v>181.69500000000002</v>
          </cell>
          <cell r="E9">
            <v>174.70500000000001</v>
          </cell>
          <cell r="F9">
            <v>157.10999999999999</v>
          </cell>
          <cell r="G9">
            <v>153.64500000000004</v>
          </cell>
        </row>
        <row r="13">
          <cell r="B13">
            <v>-49.361342</v>
          </cell>
          <cell r="C13">
            <v>-39.014242000000003</v>
          </cell>
          <cell r="D13">
            <v>-75.69984199999999</v>
          </cell>
          <cell r="E13">
            <v>-70.12384200000001</v>
          </cell>
          <cell r="F13">
            <v>-75.034980000000004</v>
          </cell>
          <cell r="G13">
            <v>-73.29404999999997</v>
          </cell>
        </row>
        <row r="18">
          <cell r="B18">
            <v>9928</v>
          </cell>
          <cell r="C18">
            <v>9994</v>
          </cell>
          <cell r="D18">
            <v>10023</v>
          </cell>
          <cell r="E18">
            <v>10046</v>
          </cell>
          <cell r="F18">
            <v>10000</v>
          </cell>
          <cell r="G18">
            <v>9874</v>
          </cell>
        </row>
      </sheetData>
      <sheetData sheetId="1"/>
      <sheetData sheetId="2">
        <row r="9">
          <cell r="B9">
            <v>90.08181610247027</v>
          </cell>
          <cell r="C9">
            <v>70.576138072453872</v>
          </cell>
          <cell r="D9">
            <v>64.417969813890167</v>
          </cell>
          <cell r="E9">
            <v>69.393046380090496</v>
          </cell>
          <cell r="F9">
            <v>69.064584747680485</v>
          </cell>
          <cell r="G9">
            <v>92.942331884720971</v>
          </cell>
        </row>
        <row r="10">
          <cell r="B10">
            <v>9.94</v>
          </cell>
          <cell r="C10">
            <v>9.6</v>
          </cell>
          <cell r="D10">
            <v>10.02</v>
          </cell>
          <cell r="E10">
            <v>10.3</v>
          </cell>
          <cell r="F10">
            <v>8.9</v>
          </cell>
          <cell r="G10">
            <v>9.1</v>
          </cell>
        </row>
        <row r="16">
          <cell r="B16">
            <v>-30</v>
          </cell>
          <cell r="C16">
            <v>-30</v>
          </cell>
          <cell r="D16">
            <v>-30</v>
          </cell>
          <cell r="E16">
            <v>-30</v>
          </cell>
          <cell r="F16">
            <v>-30</v>
          </cell>
          <cell r="G16">
            <v>-30</v>
          </cell>
        </row>
        <row r="39">
          <cell r="B39">
            <v>7.6899999999999995</v>
          </cell>
          <cell r="C39">
            <v>6.0588619275461344</v>
          </cell>
          <cell r="D39">
            <v>5.5070301861098576</v>
          </cell>
          <cell r="E39">
            <v>5.91195361990951</v>
          </cell>
          <cell r="F39">
            <v>5.8854152523195316</v>
          </cell>
          <cell r="G39">
            <v>8.0126681152790553</v>
          </cell>
        </row>
        <row r="40">
          <cell r="B40">
            <v>0.59</v>
          </cell>
          <cell r="C40">
            <v>0.56999999999999995</v>
          </cell>
          <cell r="D40">
            <v>0.59</v>
          </cell>
          <cell r="E40">
            <v>0.61</v>
          </cell>
          <cell r="F40">
            <v>0.51</v>
          </cell>
          <cell r="G40">
            <v>0.54</v>
          </cell>
        </row>
        <row r="53">
          <cell r="B53">
            <v>344</v>
          </cell>
          <cell r="C53">
            <v>347</v>
          </cell>
          <cell r="D53">
            <v>347</v>
          </cell>
          <cell r="E53">
            <v>347</v>
          </cell>
          <cell r="F53">
            <v>347</v>
          </cell>
          <cell r="G53">
            <v>347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ignated RSA-1 Comm Credit"/>
      <sheetName val="Joe's Comm Credit"/>
    </sheetNames>
    <sheetDataSet>
      <sheetData sheetId="0">
        <row r="19">
          <cell r="M19">
            <v>1.18</v>
          </cell>
        </row>
        <row r="23">
          <cell r="N23">
            <v>-0.98424014436261242</v>
          </cell>
        </row>
      </sheetData>
      <sheetData sheetId="1">
        <row r="25">
          <cell r="M25">
            <v>1.31</v>
          </cell>
        </row>
        <row r="29">
          <cell r="N29">
            <v>-0.99262254477944922</v>
          </cell>
        </row>
        <row r="56">
          <cell r="M56">
            <v>1.31</v>
          </cell>
        </row>
        <row r="60">
          <cell r="N60">
            <v>-0.99003034010011104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ignated RSA-1 Comm Credit"/>
      <sheetName val="Joe's Comm Credit"/>
    </sheetNames>
    <sheetDataSet>
      <sheetData sheetId="0">
        <row r="24">
          <cell r="N24">
            <v>-1.6342401443626124</v>
          </cell>
        </row>
      </sheetData>
      <sheetData sheetId="1">
        <row r="30">
          <cell r="N30">
            <v>-1.6626225447794494</v>
          </cell>
        </row>
        <row r="61">
          <cell r="N61">
            <v>-1.6700303401001111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ignated RSA-1 Comm Credi"/>
      <sheetName val="Designated RSA-1 Comm Details"/>
      <sheetName val="Joe's Comm Credit"/>
      <sheetName val="Joe's Single Fam. Comm Details"/>
      <sheetName val="Joe's Multi Fam. Comm Details"/>
      <sheetName val="Pioneer Pricing"/>
      <sheetName val="Landfill Cost - Oct 18"/>
      <sheetName val="Landfill Cost - Sep 18"/>
      <sheetName val="Landfill Cost - Aug 18"/>
      <sheetName val="Landfill Cost - July 18"/>
      <sheetName val="Landfill Cost - June 18"/>
      <sheetName val="Landfill Cost - May 18"/>
      <sheetName val="Oct 2018 AH051"/>
      <sheetName val="Sep 2018 AH051"/>
      <sheetName val="Aug 2018 AH051"/>
      <sheetName val="July 2018 AH051"/>
      <sheetName val="June 2018 AH051"/>
      <sheetName val="May 2018 AH051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MF Cust Count"/>
    </sheetNames>
    <sheetDataSet>
      <sheetData sheetId="0"/>
      <sheetData sheetId="1"/>
      <sheetData sheetId="2">
        <row r="23">
          <cell r="B23">
            <v>4028</v>
          </cell>
          <cell r="C23">
            <v>4042</v>
          </cell>
          <cell r="D23">
            <v>4059</v>
          </cell>
          <cell r="E23">
            <v>4073</v>
          </cell>
          <cell r="F23">
            <v>4072</v>
          </cell>
          <cell r="G23">
            <v>4025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workbookViewId="0">
      <selection activeCell="K40" sqref="K40"/>
    </sheetView>
  </sheetViews>
  <sheetFormatPr defaultRowHeight="15" x14ac:dyDescent="0.25"/>
  <cols>
    <col min="1" max="1" width="3.7109375" customWidth="1"/>
    <col min="2" max="2" width="20.7109375" customWidth="1"/>
    <col min="3" max="3" width="11.7109375" customWidth="1"/>
    <col min="4" max="4" width="6.28515625" customWidth="1"/>
    <col min="5" max="5" width="11.7109375" customWidth="1"/>
    <col min="6" max="6" width="11.5703125" customWidth="1"/>
  </cols>
  <sheetData>
    <row r="1" spans="1:10" ht="15.75" x14ac:dyDescent="0.25">
      <c r="A1" s="126" t="s">
        <v>32</v>
      </c>
    </row>
    <row r="2" spans="1:10" ht="15.75" x14ac:dyDescent="0.25">
      <c r="A2" s="126" t="s">
        <v>33</v>
      </c>
    </row>
    <row r="3" spans="1:10" ht="15.75" x14ac:dyDescent="0.25">
      <c r="A3" s="126" t="s">
        <v>34</v>
      </c>
    </row>
    <row r="5" spans="1:10" s="127" customFormat="1" ht="12.75" x14ac:dyDescent="0.2">
      <c r="E5" s="128">
        <v>2800</v>
      </c>
      <c r="F5" s="135" t="s">
        <v>30</v>
      </c>
    </row>
    <row r="6" spans="1:10" s="127" customFormat="1" ht="12.75" x14ac:dyDescent="0.2">
      <c r="C6" s="129" t="s">
        <v>6</v>
      </c>
      <c r="E6" s="129" t="s">
        <v>28</v>
      </c>
      <c r="F6" s="129" t="s">
        <v>29</v>
      </c>
      <c r="H6" s="129" t="s">
        <v>35</v>
      </c>
      <c r="I6" s="129" t="s">
        <v>36</v>
      </c>
      <c r="J6" s="129" t="s">
        <v>37</v>
      </c>
    </row>
    <row r="7" spans="1:10" s="127" customFormat="1" ht="12.75" x14ac:dyDescent="0.2">
      <c r="B7" s="122" t="s">
        <v>0</v>
      </c>
      <c r="C7" s="130">
        <f>'Designated RSA-1 Comm Credit'!G16</f>
        <v>9874</v>
      </c>
      <c r="D7" s="131">
        <f>C7/$C$10</f>
        <v>0.69310683700687914</v>
      </c>
      <c r="E7" s="132">
        <f>(D7*$E$5)/6</f>
        <v>323.44985726987693</v>
      </c>
      <c r="F7" s="132">
        <f>C7*(0.28/6)</f>
        <v>460.78666666666669</v>
      </c>
      <c r="H7" s="136">
        <f>E7/C7</f>
        <v>3.2757733164864994E-2</v>
      </c>
      <c r="I7" s="136">
        <f>F7/C7</f>
        <v>4.6666666666666669E-2</v>
      </c>
      <c r="J7" s="137">
        <f>H7+I7</f>
        <v>7.9424399831531656E-2</v>
      </c>
    </row>
    <row r="8" spans="1:10" s="127" customFormat="1" ht="12.75" x14ac:dyDescent="0.2">
      <c r="B8" s="122" t="s">
        <v>26</v>
      </c>
      <c r="C8" s="130">
        <f>'Joe''s Comm Credit'!G22</f>
        <v>4025</v>
      </c>
      <c r="D8" s="131">
        <f t="shared" ref="D8:D9" si="0">C8/$C$10</f>
        <v>0.28253544854696055</v>
      </c>
      <c r="E8" s="132">
        <f t="shared" ref="E8:E9" si="1">(D8*$E$5)/6</f>
        <v>131.8498759885816</v>
      </c>
      <c r="F8" s="132">
        <f>C8*(0.28/6)</f>
        <v>187.83333333333334</v>
      </c>
      <c r="H8" s="136">
        <f t="shared" ref="H8:H9" si="2">E8/C8</f>
        <v>3.2757733164864994E-2</v>
      </c>
      <c r="I8" s="136">
        <f t="shared" ref="I8:I9" si="3">F8/C8</f>
        <v>4.6666666666666669E-2</v>
      </c>
      <c r="J8" s="137">
        <f t="shared" ref="J8:J9" si="4">H8+I8</f>
        <v>7.9424399831531656E-2</v>
      </c>
    </row>
    <row r="9" spans="1:10" s="127" customFormat="1" ht="12.75" x14ac:dyDescent="0.2">
      <c r="B9" s="122" t="s">
        <v>27</v>
      </c>
      <c r="C9" s="130">
        <f>'Joe''s Comm Credit'!G54</f>
        <v>347</v>
      </c>
      <c r="D9" s="131">
        <f t="shared" si="0"/>
        <v>2.4357714446160326E-2</v>
      </c>
      <c r="E9" s="132">
        <f t="shared" si="1"/>
        <v>11.366933408208153</v>
      </c>
      <c r="F9" s="132">
        <f>C9*(0.28/6)</f>
        <v>16.193333333333335</v>
      </c>
      <c r="H9" s="136">
        <f t="shared" si="2"/>
        <v>3.2757733164864994E-2</v>
      </c>
      <c r="I9" s="136">
        <f t="shared" si="3"/>
        <v>4.6666666666666669E-2</v>
      </c>
      <c r="J9" s="137">
        <f t="shared" si="4"/>
        <v>7.9424399831531656E-2</v>
      </c>
    </row>
    <row r="10" spans="1:10" s="127" customFormat="1" ht="12.75" x14ac:dyDescent="0.2">
      <c r="C10" s="133">
        <f>SUM(C7:C9)</f>
        <v>14246</v>
      </c>
      <c r="E10" s="134">
        <f>SUM(E7:E9)</f>
        <v>466.66666666666669</v>
      </c>
      <c r="F10" s="134">
        <f>SUM(F7:F9)</f>
        <v>664.81333333333339</v>
      </c>
    </row>
    <row r="11" spans="1:10" x14ac:dyDescent="0.25">
      <c r="D11" s="125" t="s">
        <v>31</v>
      </c>
      <c r="E11" s="123">
        <f>(E5/6)-E10</f>
        <v>0</v>
      </c>
      <c r="F11" s="124">
        <f>(C10*(0.28/6))-F10</f>
        <v>0</v>
      </c>
    </row>
    <row r="15" spans="1:10" x14ac:dyDescent="0.25">
      <c r="E15" s="124"/>
    </row>
    <row r="16" spans="1:10" x14ac:dyDescent="0.25">
      <c r="E16" s="124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C50"/>
  <sheetViews>
    <sheetView showGridLines="0" tabSelected="1" zoomScaleNormal="100" workbookViewId="0">
      <pane xSplit="1" ySplit="6" topLeftCell="B7" activePane="bottomRight" state="frozen"/>
      <selection activeCell="K40" sqref="K40"/>
      <selection pane="topRight" activeCell="K40" sqref="K40"/>
      <selection pane="bottomLeft" activeCell="K40" sqref="K40"/>
      <selection pane="bottomRight" activeCell="K40" sqref="K40"/>
    </sheetView>
  </sheetViews>
  <sheetFormatPr defaultRowHeight="12.75" x14ac:dyDescent="0.2"/>
  <cols>
    <col min="1" max="1" width="24" style="1" customWidth="1"/>
    <col min="2" max="7" width="12.5703125" style="1" customWidth="1"/>
    <col min="8" max="8" width="13.140625" style="1" customWidth="1"/>
    <col min="9" max="9" width="11.28515625" style="1" customWidth="1"/>
    <col min="10" max="12" width="11.85546875" style="1" bestFit="1" customWidth="1"/>
    <col min="13" max="13" width="12.28515625" style="1" customWidth="1"/>
    <col min="14" max="14" width="12.85546875" style="1" bestFit="1" customWidth="1"/>
    <col min="15" max="15" width="2.140625" style="2" customWidth="1"/>
    <col min="16" max="16" width="9.140625" style="1"/>
    <col min="17" max="17" width="12" style="1" customWidth="1"/>
    <col min="18" max="16384" width="9.140625" style="1"/>
  </cols>
  <sheetData>
    <row r="1" spans="1:29" x14ac:dyDescent="0.2">
      <c r="A1" s="3" t="s">
        <v>15</v>
      </c>
    </row>
    <row r="2" spans="1:29" x14ac:dyDescent="0.2">
      <c r="A2" s="46" t="s">
        <v>0</v>
      </c>
    </row>
    <row r="3" spans="1:29" x14ac:dyDescent="0.2">
      <c r="A3" s="3" t="s">
        <v>16</v>
      </c>
    </row>
    <row r="4" spans="1:29" x14ac:dyDescent="0.2">
      <c r="A4" s="3" t="s">
        <v>21</v>
      </c>
      <c r="H4" s="47"/>
      <c r="I4" s="2"/>
      <c r="O4" s="1"/>
    </row>
    <row r="5" spans="1:29" x14ac:dyDescent="0.2">
      <c r="B5" s="3"/>
      <c r="C5" s="3"/>
      <c r="D5" s="3"/>
      <c r="E5" s="3"/>
      <c r="F5" s="3"/>
      <c r="G5" s="3"/>
      <c r="H5" s="48" t="s">
        <v>25</v>
      </c>
      <c r="I5" s="2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</row>
    <row r="6" spans="1:29" ht="13.5" thickBot="1" x14ac:dyDescent="0.25">
      <c r="A6" s="47"/>
      <c r="B6" s="31">
        <v>43250</v>
      </c>
      <c r="C6" s="31">
        <v>43281</v>
      </c>
      <c r="D6" s="31">
        <v>43311</v>
      </c>
      <c r="E6" s="31">
        <v>43342</v>
      </c>
      <c r="F6" s="31">
        <v>43373</v>
      </c>
      <c r="G6" s="31">
        <v>43403</v>
      </c>
      <c r="H6" s="50" t="s">
        <v>1</v>
      </c>
      <c r="I6" s="2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spans="1:29" ht="12.75" customHeight="1" x14ac:dyDescent="0.2">
      <c r="A7" s="51"/>
      <c r="B7" s="52"/>
      <c r="C7" s="52"/>
      <c r="D7" s="52"/>
      <c r="E7" s="52"/>
      <c r="F7" s="52"/>
      <c r="G7" s="52"/>
      <c r="H7" s="6"/>
      <c r="I7" s="2"/>
      <c r="O7" s="1"/>
    </row>
    <row r="8" spans="1:29" ht="12.75" customHeight="1" x14ac:dyDescent="0.2">
      <c r="A8" s="3" t="s">
        <v>2</v>
      </c>
      <c r="H8" s="7"/>
      <c r="I8" s="2"/>
      <c r="O8" s="1"/>
    </row>
    <row r="9" spans="1:29" x14ac:dyDescent="0.2">
      <c r="A9" s="27" t="s">
        <v>3</v>
      </c>
      <c r="B9" s="100">
        <f>'[1]Designated RSA-1 Comm Credi'!B9</f>
        <v>171.64000000000001</v>
      </c>
      <c r="C9" s="100">
        <f>'[1]Designated RSA-1 Comm Credi'!C9</f>
        <v>157.47</v>
      </c>
      <c r="D9" s="100">
        <f>'[1]Designated RSA-1 Comm Credi'!D9</f>
        <v>181.69500000000002</v>
      </c>
      <c r="E9" s="100">
        <f>'[1]Designated RSA-1 Comm Credi'!E9</f>
        <v>174.70500000000001</v>
      </c>
      <c r="F9" s="100">
        <f>'[1]Designated RSA-1 Comm Credi'!F9</f>
        <v>157.10999999999999</v>
      </c>
      <c r="G9" s="100">
        <f>'[1]Designated RSA-1 Comm Credi'!G9</f>
        <v>153.64500000000004</v>
      </c>
      <c r="H9" s="29">
        <f>SUM(B9:G9)</f>
        <v>996.2650000000001</v>
      </c>
      <c r="I9" s="2"/>
      <c r="J9" s="53"/>
      <c r="K9" s="32"/>
      <c r="L9" s="53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</row>
    <row r="10" spans="1:29" x14ac:dyDescent="0.2">
      <c r="B10" s="90"/>
      <c r="C10" s="90"/>
      <c r="D10" s="90"/>
      <c r="E10" s="90"/>
      <c r="F10" s="90"/>
      <c r="G10" s="90"/>
      <c r="H10" s="8"/>
      <c r="I10" s="2"/>
      <c r="J10" s="27"/>
      <c r="O10" s="1"/>
    </row>
    <row r="11" spans="1:29" x14ac:dyDescent="0.2">
      <c r="A11" s="3" t="s">
        <v>4</v>
      </c>
      <c r="B11" s="88"/>
      <c r="C11" s="88"/>
      <c r="D11" s="88"/>
      <c r="E11" s="88"/>
      <c r="F11" s="88"/>
      <c r="G11" s="88"/>
      <c r="H11" s="9"/>
      <c r="I11" s="2"/>
      <c r="O11" s="1"/>
    </row>
    <row r="12" spans="1:29" x14ac:dyDescent="0.2">
      <c r="A12" s="27" t="s">
        <v>3</v>
      </c>
      <c r="B12" s="101">
        <f>'[1]Designated RSA-1 Comm Credi'!B13</f>
        <v>-49.361342</v>
      </c>
      <c r="C12" s="101">
        <f>'[1]Designated RSA-1 Comm Credi'!C13</f>
        <v>-39.014242000000003</v>
      </c>
      <c r="D12" s="101">
        <f>'[1]Designated RSA-1 Comm Credi'!D13</f>
        <v>-75.69984199999999</v>
      </c>
      <c r="E12" s="101">
        <f>'[1]Designated RSA-1 Comm Credi'!E13</f>
        <v>-70.12384200000001</v>
      </c>
      <c r="F12" s="101">
        <f>'[1]Designated RSA-1 Comm Credi'!F13</f>
        <v>-75.034980000000004</v>
      </c>
      <c r="G12" s="101">
        <f>'[1]Designated RSA-1 Comm Credi'!G13</f>
        <v>-73.29404999999997</v>
      </c>
      <c r="H12" s="18"/>
      <c r="I12" s="2"/>
      <c r="J12" s="19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</row>
    <row r="13" spans="1:29" x14ac:dyDescent="0.2">
      <c r="B13" s="88"/>
      <c r="C13" s="88"/>
      <c r="D13" s="88"/>
      <c r="E13" s="88"/>
      <c r="F13" s="88"/>
      <c r="G13" s="88"/>
      <c r="H13" s="9"/>
      <c r="I13" s="2"/>
      <c r="O13" s="1"/>
    </row>
    <row r="14" spans="1:29" x14ac:dyDescent="0.2">
      <c r="A14" s="3" t="s">
        <v>5</v>
      </c>
      <c r="B14" s="91">
        <f>+B9*B12</f>
        <v>-8472.3807408800003</v>
      </c>
      <c r="C14" s="91">
        <f t="shared" ref="C14:G14" si="0">+C9*C12</f>
        <v>-6143.5726877400002</v>
      </c>
      <c r="D14" s="91">
        <f t="shared" si="0"/>
        <v>-13754.282792189999</v>
      </c>
      <c r="E14" s="91">
        <f t="shared" si="0"/>
        <v>-12250.985816610002</v>
      </c>
      <c r="F14" s="91">
        <f t="shared" si="0"/>
        <v>-11788.745707799999</v>
      </c>
      <c r="G14" s="91">
        <f t="shared" si="0"/>
        <v>-11261.264312249998</v>
      </c>
      <c r="H14" s="12">
        <f>SUM(B14:G14)</f>
        <v>-63671.232057469999</v>
      </c>
      <c r="I14" s="2"/>
      <c r="J14" s="54"/>
      <c r="K14" s="13"/>
      <c r="O14" s="1"/>
    </row>
    <row r="15" spans="1:29" x14ac:dyDescent="0.2">
      <c r="B15" s="88"/>
      <c r="C15" s="88"/>
      <c r="D15" s="88"/>
      <c r="E15" s="89"/>
      <c r="F15" s="88"/>
      <c r="G15" s="88"/>
      <c r="H15" s="9"/>
      <c r="I15" s="2"/>
      <c r="O15" s="1"/>
    </row>
    <row r="16" spans="1:29" s="5" customFormat="1" x14ac:dyDescent="0.2">
      <c r="A16" s="3" t="s">
        <v>6</v>
      </c>
      <c r="B16" s="102">
        <f>'[1]Designated RSA-1 Comm Credi'!B18</f>
        <v>9928</v>
      </c>
      <c r="C16" s="102">
        <f>'[1]Designated RSA-1 Comm Credi'!C18</f>
        <v>9994</v>
      </c>
      <c r="D16" s="102">
        <f>'[1]Designated RSA-1 Comm Credi'!D18</f>
        <v>10023</v>
      </c>
      <c r="E16" s="102">
        <f>'[1]Designated RSA-1 Comm Credi'!E18</f>
        <v>10046</v>
      </c>
      <c r="F16" s="102">
        <f>'[1]Designated RSA-1 Comm Credi'!F18</f>
        <v>10000</v>
      </c>
      <c r="G16" s="102">
        <f>'[1]Designated RSA-1 Comm Credi'!G18</f>
        <v>9874</v>
      </c>
      <c r="H16" s="22">
        <f>SUM(B16:G16)</f>
        <v>59865</v>
      </c>
      <c r="I16" s="2"/>
      <c r="J16" s="14"/>
      <c r="K16" s="13"/>
      <c r="L16" s="15"/>
    </row>
    <row r="17" spans="1:15" s="5" customFormat="1" x14ac:dyDescent="0.2">
      <c r="A17" s="16"/>
      <c r="H17" s="8"/>
      <c r="I17" s="2"/>
      <c r="J17" s="14"/>
      <c r="K17" s="13"/>
      <c r="L17" s="15"/>
    </row>
    <row r="18" spans="1:15" x14ac:dyDescent="0.2">
      <c r="A18" s="1" t="s">
        <v>7</v>
      </c>
      <c r="B18" s="17">
        <f t="shared" ref="B18:G18" si="1">+IFERROR(B14/B16,0)</f>
        <v>-0.85338242756647864</v>
      </c>
      <c r="C18" s="17">
        <f t="shared" si="1"/>
        <v>-0.61472610443666198</v>
      </c>
      <c r="D18" s="17">
        <f t="shared" si="1"/>
        <v>-1.3722720534959592</v>
      </c>
      <c r="E18" s="17">
        <f t="shared" si="1"/>
        <v>-1.2194889325711729</v>
      </c>
      <c r="F18" s="17">
        <f t="shared" si="1"/>
        <v>-1.1788745707799999</v>
      </c>
      <c r="G18" s="17">
        <f t="shared" si="1"/>
        <v>-1.1404966895128619</v>
      </c>
      <c r="H18" s="18"/>
      <c r="I18" s="2"/>
      <c r="J18" s="19"/>
      <c r="O18" s="1"/>
    </row>
    <row r="19" spans="1:15" x14ac:dyDescent="0.2">
      <c r="A19" s="1" t="s">
        <v>8</v>
      </c>
      <c r="B19" s="121">
        <f>ROUND('[2]Designated RSA-1 Comm Credit'!$M$19,2)</f>
        <v>1.18</v>
      </c>
      <c r="C19" s="121">
        <f>ROUND('[2]Designated RSA-1 Comm Credit'!$M$19,2)</f>
        <v>1.18</v>
      </c>
      <c r="D19" s="121">
        <f>ROUND('[2]Designated RSA-1 Comm Credit'!$N$23,2)</f>
        <v>-0.98</v>
      </c>
      <c r="E19" s="121">
        <f>ROUND('[2]Designated RSA-1 Comm Credit'!$N$23,2)</f>
        <v>-0.98</v>
      </c>
      <c r="F19" s="121">
        <f>ROUND('[2]Designated RSA-1 Comm Credit'!$N$23,2)</f>
        <v>-0.98</v>
      </c>
      <c r="G19" s="121">
        <f>ROUND('[2]Designated RSA-1 Comm Credit'!$N$23,2)</f>
        <v>-0.98</v>
      </c>
      <c r="H19" s="18"/>
      <c r="I19" s="2"/>
      <c r="J19" s="20"/>
      <c r="O19" s="1"/>
    </row>
    <row r="20" spans="1:15" x14ac:dyDescent="0.2">
      <c r="A20" s="21" t="s">
        <v>17</v>
      </c>
      <c r="B20" s="21">
        <f>+(B18-B19)*B16</f>
        <v>-20187.420740879999</v>
      </c>
      <c r="C20" s="21">
        <f>+(C18-C19)*C16</f>
        <v>-17936.492687739999</v>
      </c>
      <c r="D20" s="21">
        <f t="shared" ref="D20" si="2">+(D18-D19)*D16</f>
        <v>-3931.7427921899989</v>
      </c>
      <c r="E20" s="21">
        <f>+(E18-E19)*E16</f>
        <v>-2405.9058166100026</v>
      </c>
      <c r="F20" s="21">
        <f t="shared" ref="F20:G20" si="3">+(F18-F19)*F16</f>
        <v>-1988.7457077999993</v>
      </c>
      <c r="G20" s="21">
        <f t="shared" si="3"/>
        <v>-1584.7443122499983</v>
      </c>
      <c r="H20" s="55">
        <f>SUM(B20:G20)</f>
        <v>-48035.052057469999</v>
      </c>
      <c r="I20" s="2"/>
      <c r="J20" s="5"/>
      <c r="K20" s="13"/>
      <c r="O20" s="1"/>
    </row>
    <row r="21" spans="1:15" x14ac:dyDescent="0.2">
      <c r="A21" s="5"/>
      <c r="B21" s="5"/>
      <c r="C21" s="5"/>
      <c r="D21" s="5"/>
      <c r="E21" s="5"/>
      <c r="F21" s="5"/>
      <c r="G21" s="22"/>
      <c r="O21" s="1"/>
    </row>
    <row r="22" spans="1:15" x14ac:dyDescent="0.2">
      <c r="A22" s="56"/>
      <c r="B22" s="56"/>
      <c r="C22" s="56"/>
      <c r="D22" s="56"/>
      <c r="E22" s="56"/>
      <c r="F22" s="92" t="s">
        <v>19</v>
      </c>
      <c r="G22" s="63">
        <f>ROUND(H20/H16,2)</f>
        <v>-0.8</v>
      </c>
      <c r="H22" s="23"/>
      <c r="J22" s="57"/>
      <c r="O22" s="1"/>
    </row>
    <row r="23" spans="1:15" x14ac:dyDescent="0.2">
      <c r="A23" s="103"/>
      <c r="B23" s="23"/>
      <c r="C23" s="23"/>
      <c r="D23" s="23"/>
      <c r="E23" s="23"/>
      <c r="F23" s="92" t="s">
        <v>20</v>
      </c>
      <c r="G23" s="63">
        <f>SUM(B14:G14)/SUM(B16:G16)</f>
        <v>-1.0635802565350372</v>
      </c>
      <c r="H23" s="23"/>
      <c r="J23" s="19"/>
      <c r="O23" s="1"/>
    </row>
    <row r="24" spans="1:15" x14ac:dyDescent="0.2">
      <c r="A24" s="104"/>
      <c r="B24" s="23"/>
      <c r="C24" s="23"/>
      <c r="D24" s="23"/>
      <c r="E24" s="23"/>
      <c r="F24" s="138" t="s">
        <v>38</v>
      </c>
      <c r="G24" s="63">
        <f>-'Printing &amp; Mailing'!J7</f>
        <v>-7.9424399831531656E-2</v>
      </c>
      <c r="J24" s="57"/>
      <c r="O24" s="1"/>
    </row>
    <row r="25" spans="1:15" x14ac:dyDescent="0.2">
      <c r="A25" s="105"/>
      <c r="B25" s="23"/>
      <c r="C25" s="23"/>
      <c r="D25" s="23"/>
      <c r="E25" s="23"/>
      <c r="F25" s="93" t="s">
        <v>22</v>
      </c>
      <c r="G25" s="64">
        <f>SUM(G22:G24)</f>
        <v>-1.9430046563665688</v>
      </c>
      <c r="H25" s="23"/>
      <c r="O25" s="1"/>
    </row>
    <row r="26" spans="1:15" x14ac:dyDescent="0.2">
      <c r="A26" s="105"/>
      <c r="B26" s="23"/>
      <c r="C26" s="23"/>
      <c r="D26" s="23"/>
      <c r="E26" s="23"/>
      <c r="F26" s="92"/>
      <c r="G26" s="63"/>
      <c r="H26" s="23"/>
      <c r="I26" s="58"/>
      <c r="J26" s="59"/>
      <c r="O26" s="1"/>
    </row>
    <row r="27" spans="1:15" x14ac:dyDescent="0.2">
      <c r="A27" s="106"/>
      <c r="B27" s="23"/>
      <c r="C27" s="23"/>
      <c r="D27" s="23"/>
      <c r="E27" s="23"/>
      <c r="F27" s="92" t="s">
        <v>23</v>
      </c>
      <c r="G27" s="108">
        <f>'[3]Designated RSA-1 Comm Credit'!$N$24</f>
        <v>-1.6342401443626124</v>
      </c>
      <c r="O27" s="1"/>
    </row>
    <row r="28" spans="1:15" x14ac:dyDescent="0.2">
      <c r="A28" s="107"/>
      <c r="B28" s="60"/>
      <c r="C28" s="60"/>
      <c r="D28" s="60"/>
      <c r="E28" s="23"/>
      <c r="F28" s="92" t="s">
        <v>9</v>
      </c>
      <c r="G28" s="10">
        <f>G27-G25</f>
        <v>0.30876451200395638</v>
      </c>
      <c r="H28" s="87">
        <f>G28/G27</f>
        <v>-0.18893460246283508</v>
      </c>
      <c r="I28" s="61"/>
      <c r="O28" s="1"/>
    </row>
    <row r="29" spans="1:15" x14ac:dyDescent="0.2">
      <c r="A29" s="23"/>
      <c r="B29" s="23"/>
      <c r="C29" s="23"/>
      <c r="D29" s="23"/>
      <c r="E29" s="23"/>
      <c r="F29" s="92" t="s">
        <v>24</v>
      </c>
      <c r="G29" s="10">
        <f>G28*H16</f>
        <v>18484.187511116848</v>
      </c>
      <c r="H29" s="27"/>
      <c r="I29" s="38"/>
      <c r="O29" s="1"/>
    </row>
    <row r="30" spans="1:15" x14ac:dyDescent="0.2">
      <c r="G30" s="35"/>
      <c r="H30" s="2"/>
      <c r="I30" s="20"/>
      <c r="O30" s="1"/>
    </row>
    <row r="31" spans="1:15" x14ac:dyDescent="0.2">
      <c r="J31" s="36"/>
      <c r="K31" s="36"/>
      <c r="L31" s="36"/>
      <c r="M31" s="2"/>
      <c r="N31" s="5"/>
      <c r="O31" s="13"/>
    </row>
    <row r="32" spans="1:15" x14ac:dyDescent="0.2">
      <c r="J32" s="36"/>
      <c r="K32" s="65"/>
      <c r="L32" s="34"/>
      <c r="M32" s="2"/>
      <c r="O32" s="57"/>
    </row>
    <row r="33" spans="1:16" x14ac:dyDescent="0.2">
      <c r="K33" s="36"/>
      <c r="L33" s="65"/>
      <c r="M33" s="62"/>
      <c r="N33" s="2"/>
      <c r="O33" s="1"/>
      <c r="P33" s="19"/>
    </row>
    <row r="34" spans="1:16" ht="15" x14ac:dyDescent="0.25">
      <c r="K34" s="36"/>
      <c r="L34" s="66"/>
      <c r="M34" s="29"/>
      <c r="N34" s="2"/>
      <c r="O34" s="1"/>
      <c r="P34" s="57"/>
    </row>
    <row r="35" spans="1:16" ht="15" x14ac:dyDescent="0.25">
      <c r="A35" s="94"/>
      <c r="B35" s="95"/>
      <c r="C35" s="96"/>
      <c r="D35" s="96"/>
      <c r="E35" s="97"/>
      <c r="F35" s="94"/>
      <c r="G35" s="98"/>
      <c r="H35" s="94"/>
      <c r="I35" s="94"/>
      <c r="J35" s="94"/>
      <c r="K35" s="99"/>
      <c r="L35" s="99"/>
      <c r="M35" s="99"/>
      <c r="N35" s="67"/>
    </row>
    <row r="36" spans="1:16" ht="15" x14ac:dyDescent="0.25">
      <c r="A36" s="94"/>
      <c r="B36" s="95"/>
      <c r="C36" s="96"/>
      <c r="D36" s="96"/>
      <c r="E36" s="97"/>
      <c r="F36" s="94"/>
      <c r="G36" s="98"/>
      <c r="H36" s="94"/>
      <c r="I36" s="94"/>
      <c r="J36" s="94"/>
      <c r="K36" s="99"/>
      <c r="L36" s="99"/>
      <c r="M36" s="99"/>
      <c r="N36" s="36"/>
    </row>
    <row r="37" spans="1:16" ht="15" x14ac:dyDescent="0.25">
      <c r="A37" s="94"/>
      <c r="B37" s="95"/>
      <c r="C37" s="96"/>
      <c r="D37" s="96"/>
      <c r="E37" s="97"/>
      <c r="F37" s="94"/>
      <c r="G37" s="98"/>
      <c r="H37" s="94"/>
      <c r="I37" s="94"/>
      <c r="J37" s="94"/>
      <c r="K37" s="99"/>
      <c r="L37" s="99"/>
      <c r="M37" s="99"/>
      <c r="N37" s="88"/>
    </row>
    <row r="38" spans="1:16" ht="15" x14ac:dyDescent="0.25">
      <c r="A38" s="94"/>
      <c r="B38" s="95"/>
      <c r="C38" s="96"/>
      <c r="D38" s="96"/>
      <c r="E38" s="97"/>
      <c r="F38" s="94"/>
      <c r="G38" s="98"/>
      <c r="H38" s="94"/>
      <c r="I38" s="94"/>
      <c r="J38" s="94"/>
      <c r="K38" s="99"/>
      <c r="L38" s="99"/>
      <c r="M38" s="99"/>
      <c r="N38" s="88"/>
    </row>
    <row r="39" spans="1:16" ht="15" x14ac:dyDescent="0.25">
      <c r="A39" s="94"/>
      <c r="B39" s="95"/>
      <c r="C39" s="96"/>
      <c r="D39" s="96"/>
      <c r="E39" s="97"/>
      <c r="F39" s="94"/>
      <c r="G39" s="98"/>
      <c r="H39" s="94"/>
      <c r="I39" s="94"/>
      <c r="J39" s="94"/>
      <c r="K39" s="99"/>
      <c r="L39" s="99"/>
      <c r="M39" s="99"/>
      <c r="N39" s="88"/>
    </row>
    <row r="40" spans="1:16" ht="15" x14ac:dyDescent="0.25">
      <c r="A40" s="94"/>
      <c r="B40" s="95"/>
      <c r="C40" s="96"/>
      <c r="D40" s="96"/>
      <c r="E40" s="97"/>
      <c r="F40" s="94"/>
      <c r="G40" s="98"/>
      <c r="H40" s="94"/>
      <c r="I40" s="94"/>
      <c r="J40" s="94"/>
      <c r="K40" s="99"/>
      <c r="L40" s="99"/>
      <c r="M40" s="99"/>
      <c r="N40" s="88"/>
    </row>
    <row r="41" spans="1:16" ht="15" x14ac:dyDescent="0.25">
      <c r="A41" s="94"/>
      <c r="B41" s="95"/>
      <c r="C41" s="96"/>
      <c r="D41" s="96"/>
      <c r="E41" s="97"/>
      <c r="F41" s="94"/>
      <c r="G41" s="98"/>
      <c r="H41" s="94"/>
      <c r="I41" s="94"/>
      <c r="J41" s="94"/>
      <c r="K41" s="99"/>
      <c r="L41" s="99"/>
      <c r="M41" s="99"/>
      <c r="N41" s="88"/>
    </row>
    <row r="42" spans="1:16" ht="15" x14ac:dyDescent="0.25">
      <c r="A42" s="94"/>
      <c r="B42" s="95"/>
      <c r="C42" s="96"/>
      <c r="D42" s="96"/>
      <c r="E42" s="97"/>
      <c r="F42" s="94"/>
      <c r="G42" s="98"/>
      <c r="H42" s="94"/>
      <c r="I42" s="94"/>
      <c r="J42" s="94"/>
      <c r="K42" s="99"/>
      <c r="L42" s="99"/>
      <c r="M42" s="99"/>
      <c r="N42" s="88"/>
    </row>
    <row r="43" spans="1:16" ht="15" x14ac:dyDescent="0.25">
      <c r="A43" s="94"/>
      <c r="B43" s="95"/>
      <c r="C43" s="96"/>
      <c r="D43" s="96"/>
      <c r="E43" s="97"/>
      <c r="F43" s="94"/>
      <c r="G43" s="98"/>
      <c r="H43" s="94"/>
      <c r="I43" s="94"/>
      <c r="J43" s="94"/>
      <c r="K43" s="99"/>
      <c r="L43" s="99"/>
      <c r="M43" s="99"/>
      <c r="N43" s="88"/>
    </row>
    <row r="44" spans="1:16" ht="15" x14ac:dyDescent="0.25">
      <c r="A44" s="94"/>
      <c r="B44" s="95"/>
      <c r="C44" s="96"/>
      <c r="D44" s="96"/>
      <c r="E44" s="97"/>
      <c r="F44" s="94"/>
      <c r="G44" s="98"/>
      <c r="H44" s="94"/>
      <c r="I44" s="94"/>
      <c r="J44" s="94"/>
      <c r="K44" s="99"/>
      <c r="L44" s="99"/>
      <c r="M44" s="99"/>
      <c r="N44" s="88"/>
    </row>
    <row r="45" spans="1:16" ht="15" x14ac:dyDescent="0.25">
      <c r="A45" s="94"/>
      <c r="B45" s="95"/>
      <c r="C45" s="96"/>
      <c r="D45" s="96"/>
      <c r="E45" s="97"/>
      <c r="F45" s="94"/>
      <c r="G45" s="98"/>
      <c r="H45" s="94"/>
      <c r="I45" s="94"/>
      <c r="J45" s="94"/>
      <c r="K45" s="99"/>
      <c r="L45" s="99"/>
      <c r="M45" s="99"/>
      <c r="N45" s="88"/>
    </row>
    <row r="46" spans="1:16" ht="15" x14ac:dyDescent="0.25">
      <c r="A46" s="94"/>
      <c r="B46" s="95"/>
      <c r="C46" s="96"/>
      <c r="D46" s="96"/>
      <c r="E46" s="97"/>
      <c r="F46" s="94"/>
      <c r="G46" s="98"/>
      <c r="H46" s="94"/>
      <c r="I46" s="94"/>
      <c r="J46" s="94"/>
      <c r="K46" s="99"/>
      <c r="L46" s="99"/>
      <c r="M46" s="99"/>
      <c r="N46" s="88"/>
    </row>
    <row r="47" spans="1:16" ht="15" x14ac:dyDescent="0.25">
      <c r="A47" s="94"/>
      <c r="B47" s="95"/>
      <c r="C47" s="96"/>
      <c r="D47" s="96"/>
      <c r="E47" s="97"/>
      <c r="F47" s="94"/>
      <c r="G47" s="98"/>
      <c r="H47" s="94"/>
      <c r="I47" s="94"/>
      <c r="J47" s="94"/>
      <c r="K47" s="99"/>
      <c r="L47" s="99"/>
      <c r="M47" s="99"/>
      <c r="N47" s="88"/>
    </row>
    <row r="48" spans="1:16" ht="15" x14ac:dyDescent="0.25">
      <c r="A48" s="94"/>
      <c r="B48" s="95"/>
      <c r="C48" s="96"/>
      <c r="D48" s="96"/>
      <c r="E48" s="97"/>
      <c r="F48" s="94"/>
      <c r="G48" s="98"/>
      <c r="H48" s="94"/>
      <c r="I48" s="94"/>
      <c r="J48" s="94"/>
      <c r="K48" s="99"/>
      <c r="L48" s="99"/>
      <c r="M48" s="99"/>
      <c r="N48" s="88"/>
    </row>
    <row r="49" spans="1:14" ht="15" x14ac:dyDescent="0.25">
      <c r="A49" s="94"/>
      <c r="B49" s="95"/>
      <c r="C49" s="96"/>
      <c r="D49" s="96"/>
      <c r="E49" s="97"/>
      <c r="F49" s="94"/>
      <c r="G49" s="98"/>
      <c r="H49" s="94"/>
      <c r="I49" s="94"/>
      <c r="J49" s="94"/>
      <c r="K49" s="99"/>
      <c r="L49" s="99"/>
      <c r="M49" s="99"/>
      <c r="N49" s="88"/>
    </row>
    <row r="50" spans="1:14" x14ac:dyDescent="0.2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</row>
  </sheetData>
  <pageMargins left="0.7" right="0.7" top="0.75" bottom="0.75" header="0.3" footer="0.3"/>
  <pageSetup scale="8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B104"/>
  <sheetViews>
    <sheetView showGridLines="0" topLeftCell="A22" zoomScaleNormal="100" workbookViewId="0">
      <selection activeCell="K40" sqref="K40"/>
    </sheetView>
  </sheetViews>
  <sheetFormatPr defaultRowHeight="12.75" x14ac:dyDescent="0.2"/>
  <cols>
    <col min="1" max="1" width="35.85546875" style="1" customWidth="1"/>
    <col min="2" max="2" width="12.140625" style="1" customWidth="1"/>
    <col min="3" max="7" width="11.28515625" style="1" customWidth="1"/>
    <col min="8" max="8" width="13.28515625" style="1" customWidth="1"/>
    <col min="9" max="9" width="11.85546875" style="1" bestFit="1" customWidth="1"/>
    <col min="10" max="10" width="11.28515625" style="1" bestFit="1" customWidth="1"/>
    <col min="11" max="16384" width="9.140625" style="1"/>
  </cols>
  <sheetData>
    <row r="1" spans="1:54" s="36" customFormat="1" x14ac:dyDescent="0.2">
      <c r="A1" s="69" t="s">
        <v>15</v>
      </c>
      <c r="B1" s="28"/>
      <c r="C1" s="28"/>
      <c r="D1" s="28"/>
      <c r="E1" s="28"/>
      <c r="F1" s="28"/>
      <c r="G1" s="28"/>
      <c r="H1" s="6"/>
    </row>
    <row r="2" spans="1:54" s="36" customFormat="1" x14ac:dyDescent="0.2">
      <c r="A2" s="69" t="s">
        <v>10</v>
      </c>
      <c r="B2" s="28"/>
      <c r="C2" s="28"/>
      <c r="D2" s="28"/>
      <c r="E2" s="28"/>
      <c r="F2" s="28"/>
      <c r="G2" s="28"/>
      <c r="H2" s="6"/>
    </row>
    <row r="3" spans="1:54" s="36" customFormat="1" x14ac:dyDescent="0.2">
      <c r="A3" s="3" t="s">
        <v>16</v>
      </c>
      <c r="B3" s="28"/>
      <c r="C3" s="28"/>
      <c r="D3" s="28"/>
      <c r="E3" s="28"/>
      <c r="F3" s="28"/>
      <c r="G3" s="28"/>
      <c r="H3" s="6"/>
    </row>
    <row r="4" spans="1:54" x14ac:dyDescent="0.2">
      <c r="A4" s="3" t="str">
        <f>'Designated RSA-1 Comm Credit'!A4</f>
        <v>Effective January 1, 2019</v>
      </c>
      <c r="B4" s="30"/>
      <c r="C4" s="30"/>
      <c r="D4" s="30"/>
      <c r="E4" s="30"/>
      <c r="F4" s="30"/>
      <c r="G4" s="30"/>
      <c r="H4" s="70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</row>
    <row r="5" spans="1:54" x14ac:dyDescent="0.2">
      <c r="A5" s="3"/>
      <c r="B5" s="30"/>
      <c r="C5" s="30"/>
      <c r="D5" s="30"/>
      <c r="E5" s="30"/>
      <c r="F5" s="30"/>
      <c r="G5" s="30"/>
      <c r="H5" s="48" t="s">
        <v>25</v>
      </c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</row>
    <row r="6" spans="1:54" ht="13.5" thickBot="1" x14ac:dyDescent="0.25">
      <c r="A6" s="73" t="s">
        <v>18</v>
      </c>
      <c r="B6" s="31">
        <f>'Designated RSA-1 Comm Credit'!B6</f>
        <v>43250</v>
      </c>
      <c r="C6" s="31">
        <f>'Designated RSA-1 Comm Credit'!C6</f>
        <v>43281</v>
      </c>
      <c r="D6" s="31">
        <f>'Designated RSA-1 Comm Credit'!D6</f>
        <v>43311</v>
      </c>
      <c r="E6" s="31">
        <f>'Designated RSA-1 Comm Credit'!E6</f>
        <v>43342</v>
      </c>
      <c r="F6" s="31">
        <f>'Designated RSA-1 Comm Credit'!F6</f>
        <v>43373</v>
      </c>
      <c r="G6" s="31">
        <f>'Designated RSA-1 Comm Credit'!G6</f>
        <v>43403</v>
      </c>
      <c r="H6" s="71" t="s">
        <v>1</v>
      </c>
      <c r="I6" s="72"/>
      <c r="J6" s="72"/>
      <c r="K6" s="72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</row>
    <row r="7" spans="1:54" x14ac:dyDescent="0.2">
      <c r="B7" s="4"/>
      <c r="C7" s="4"/>
      <c r="D7" s="4"/>
      <c r="E7" s="74"/>
      <c r="F7" s="4"/>
      <c r="G7" s="4"/>
      <c r="H7" s="50"/>
      <c r="I7" s="72"/>
      <c r="J7" s="72"/>
      <c r="K7" s="72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</row>
    <row r="8" spans="1:54" x14ac:dyDescent="0.2">
      <c r="A8" s="3" t="s">
        <v>2</v>
      </c>
      <c r="B8" s="35"/>
      <c r="C8" s="35"/>
      <c r="D8" s="35"/>
      <c r="E8" s="35"/>
      <c r="F8" s="35"/>
      <c r="G8" s="35"/>
      <c r="H8" s="7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</row>
    <row r="9" spans="1:54" x14ac:dyDescent="0.2">
      <c r="A9" s="27" t="s">
        <v>3</v>
      </c>
      <c r="B9" s="118">
        <f>'[1]Joe''s Comm Credit'!B9</f>
        <v>90.08181610247027</v>
      </c>
      <c r="C9" s="118">
        <f>'[1]Joe''s Comm Credit'!C9</f>
        <v>70.576138072453872</v>
      </c>
      <c r="D9" s="118">
        <f>'[1]Joe''s Comm Credit'!D9</f>
        <v>64.417969813890167</v>
      </c>
      <c r="E9" s="118">
        <f>'[1]Joe''s Comm Credit'!E9</f>
        <v>69.393046380090496</v>
      </c>
      <c r="F9" s="118">
        <f>'[1]Joe''s Comm Credit'!F9</f>
        <v>69.064584747680485</v>
      </c>
      <c r="G9" s="118">
        <f>'[1]Joe''s Comm Credit'!G9</f>
        <v>92.942331884720971</v>
      </c>
      <c r="H9" s="29">
        <f>SUM(B9:G9)</f>
        <v>456.47588700130632</v>
      </c>
      <c r="I9" s="24"/>
      <c r="J9" s="24"/>
      <c r="K9" s="75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</row>
    <row r="10" spans="1:54" x14ac:dyDescent="0.2">
      <c r="A10" s="27" t="s">
        <v>11</v>
      </c>
      <c r="B10" s="118">
        <f>'[1]Joe''s Comm Credit'!B10</f>
        <v>9.94</v>
      </c>
      <c r="C10" s="118">
        <f>'[1]Joe''s Comm Credit'!C10</f>
        <v>9.6</v>
      </c>
      <c r="D10" s="118">
        <f>'[1]Joe''s Comm Credit'!D10</f>
        <v>10.02</v>
      </c>
      <c r="E10" s="118">
        <f>'[1]Joe''s Comm Credit'!E10</f>
        <v>10.3</v>
      </c>
      <c r="F10" s="118">
        <f>'[1]Joe''s Comm Credit'!F10</f>
        <v>8.9</v>
      </c>
      <c r="G10" s="118">
        <f>'[1]Joe''s Comm Credit'!G10</f>
        <v>9.1</v>
      </c>
      <c r="H10" s="29">
        <f>SUM(B10:G10)</f>
        <v>57.86</v>
      </c>
      <c r="I10" s="24"/>
      <c r="J10" s="36"/>
      <c r="K10" s="75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</row>
    <row r="11" spans="1:54" s="3" customFormat="1" x14ac:dyDescent="0.2">
      <c r="A11" s="3" t="s">
        <v>12</v>
      </c>
      <c r="B11" s="33">
        <f>SUM(B9:B10)</f>
        <v>100.02181610247027</v>
      </c>
      <c r="C11" s="33">
        <f>SUM(C9:C10)</f>
        <v>80.176138072453867</v>
      </c>
      <c r="D11" s="33">
        <f t="shared" ref="D11" si="0">SUM(D9:D10)</f>
        <v>74.437969813890163</v>
      </c>
      <c r="E11" s="33">
        <f>SUM(E9:E10)</f>
        <v>79.693046380090493</v>
      </c>
      <c r="F11" s="33">
        <f>SUM(F9:F10)</f>
        <v>77.96458474768049</v>
      </c>
      <c r="G11" s="33">
        <f>SUM(G9:G10)</f>
        <v>102.04233188472097</v>
      </c>
      <c r="H11" s="34">
        <f>SUM(B11:G11)</f>
        <v>514.33588700130622</v>
      </c>
      <c r="I11" s="76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</row>
    <row r="12" spans="1:54" x14ac:dyDescent="0.2">
      <c r="A12" s="27"/>
      <c r="B12" s="2"/>
      <c r="C12" s="2"/>
      <c r="D12" s="2"/>
      <c r="E12" s="2"/>
      <c r="F12" s="2"/>
      <c r="G12" s="2"/>
      <c r="H12" s="29"/>
      <c r="I12" s="77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</row>
    <row r="13" spans="1:54" x14ac:dyDescent="0.2">
      <c r="A13" s="3" t="s">
        <v>4</v>
      </c>
      <c r="B13" s="35"/>
      <c r="C13" s="35"/>
      <c r="D13" s="35"/>
      <c r="E13" s="35"/>
      <c r="F13" s="35"/>
      <c r="G13" s="35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</row>
    <row r="14" spans="1:54" s="32" customFormat="1" x14ac:dyDescent="0.2">
      <c r="A14" s="53" t="s">
        <v>3</v>
      </c>
      <c r="B14" s="117">
        <f>'Designated RSA-1 Comm Credit'!B12</f>
        <v>-49.361342</v>
      </c>
      <c r="C14" s="117">
        <f>'Designated RSA-1 Comm Credit'!C12</f>
        <v>-39.014242000000003</v>
      </c>
      <c r="D14" s="117">
        <f>'Designated RSA-1 Comm Credit'!D12</f>
        <v>-75.69984199999999</v>
      </c>
      <c r="E14" s="117">
        <f>'Designated RSA-1 Comm Credit'!E12</f>
        <v>-70.12384200000001</v>
      </c>
      <c r="F14" s="117">
        <f>'Designated RSA-1 Comm Credit'!F12</f>
        <v>-75.034980000000004</v>
      </c>
      <c r="G14" s="117">
        <f>'Designated RSA-1 Comm Credit'!G12</f>
        <v>-73.29404999999997</v>
      </c>
      <c r="H14" s="37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</row>
    <row r="15" spans="1:54" x14ac:dyDescent="0.2">
      <c r="A15" s="27" t="s">
        <v>11</v>
      </c>
      <c r="B15" s="117">
        <f>'[1]Joe''s Comm Credit'!B16</f>
        <v>-30</v>
      </c>
      <c r="C15" s="117">
        <f>'[1]Joe''s Comm Credit'!C16</f>
        <v>-30</v>
      </c>
      <c r="D15" s="117">
        <f>'[1]Joe''s Comm Credit'!D16</f>
        <v>-30</v>
      </c>
      <c r="E15" s="117">
        <f>'[1]Joe''s Comm Credit'!E16</f>
        <v>-30</v>
      </c>
      <c r="F15" s="117">
        <f>'[1]Joe''s Comm Credit'!F16</f>
        <v>-30</v>
      </c>
      <c r="G15" s="117">
        <f>'[1]Joe''s Comm Credit'!G16</f>
        <v>-30</v>
      </c>
      <c r="H15" s="18"/>
      <c r="I15" s="25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</row>
    <row r="16" spans="1:54" x14ac:dyDescent="0.2">
      <c r="H16" s="36"/>
    </row>
    <row r="17" spans="1:11" s="88" customFormat="1" x14ac:dyDescent="0.2">
      <c r="A17" s="3" t="s">
        <v>5</v>
      </c>
      <c r="H17" s="36"/>
    </row>
    <row r="18" spans="1:11" x14ac:dyDescent="0.2">
      <c r="A18" s="84" t="s">
        <v>3</v>
      </c>
      <c r="B18" s="39">
        <f t="shared" ref="B18:G18" si="1">B9*B14</f>
        <v>-4446.559332615142</v>
      </c>
      <c r="C18" s="39">
        <f t="shared" si="1"/>
        <v>-2753.474530184129</v>
      </c>
      <c r="D18" s="39">
        <f t="shared" si="1"/>
        <v>-4876.4301368722545</v>
      </c>
      <c r="E18" s="39">
        <f t="shared" si="1"/>
        <v>-4866.1070202561386</v>
      </c>
      <c r="F18" s="39">
        <f t="shared" si="1"/>
        <v>-5182.2597352505109</v>
      </c>
      <c r="G18" s="39">
        <f t="shared" si="1"/>
        <v>-6812.1199202753305</v>
      </c>
      <c r="H18" s="12">
        <f>SUM(B18:G18)</f>
        <v>-28936.950675453507</v>
      </c>
      <c r="I18" s="15"/>
    </row>
    <row r="19" spans="1:11" x14ac:dyDescent="0.2">
      <c r="A19" s="27" t="s">
        <v>11</v>
      </c>
      <c r="B19" s="39">
        <f>+B15*B10</f>
        <v>-298.2</v>
      </c>
      <c r="C19" s="39">
        <f>+C15*C10</f>
        <v>-288</v>
      </c>
      <c r="D19" s="39">
        <f t="shared" ref="D19:G19" si="2">+D15*D10</f>
        <v>-300.59999999999997</v>
      </c>
      <c r="E19" s="39">
        <f t="shared" si="2"/>
        <v>-309</v>
      </c>
      <c r="F19" s="39">
        <f>+F15*F10</f>
        <v>-267</v>
      </c>
      <c r="G19" s="39">
        <f t="shared" si="2"/>
        <v>-273</v>
      </c>
      <c r="H19" s="12">
        <f>SUM(B19:G19)</f>
        <v>-1735.8</v>
      </c>
      <c r="I19" s="44"/>
    </row>
    <row r="20" spans="1:11" s="3" customFormat="1" x14ac:dyDescent="0.2">
      <c r="A20" s="3" t="s">
        <v>14</v>
      </c>
      <c r="B20" s="40">
        <f t="shared" ref="B20:C20" si="3">+B18+B19</f>
        <v>-4744.7593326151418</v>
      </c>
      <c r="C20" s="40">
        <f t="shared" si="3"/>
        <v>-3041.474530184129</v>
      </c>
      <c r="D20" s="40">
        <f>+D18+D19</f>
        <v>-5177.0301368722548</v>
      </c>
      <c r="E20" s="40">
        <f>+E18+E19</f>
        <v>-5175.1070202561386</v>
      </c>
      <c r="F20" s="40">
        <f>+F18+F19</f>
        <v>-5449.2597352505109</v>
      </c>
      <c r="G20" s="40">
        <f>+G18+G19</f>
        <v>-7085.1199202753305</v>
      </c>
      <c r="H20" s="41">
        <f>SUM(H18:H19)</f>
        <v>-30672.750675453506</v>
      </c>
      <c r="I20" s="78"/>
      <c r="J20" s="79"/>
    </row>
    <row r="21" spans="1:11" x14ac:dyDescent="0.2">
      <c r="B21" s="13"/>
      <c r="C21" s="13"/>
      <c r="D21" s="13"/>
      <c r="E21" s="13"/>
      <c r="F21" s="13"/>
      <c r="G21" s="13"/>
      <c r="H21" s="42"/>
    </row>
    <row r="22" spans="1:11" s="5" customFormat="1" x14ac:dyDescent="0.2">
      <c r="A22" s="3" t="s">
        <v>6</v>
      </c>
      <c r="B22" s="102">
        <f>'[4]Joe''s Comm Credit'!B23</f>
        <v>4028</v>
      </c>
      <c r="C22" s="102">
        <f>'[4]Joe''s Comm Credit'!C23</f>
        <v>4042</v>
      </c>
      <c r="D22" s="102">
        <f>'[4]Joe''s Comm Credit'!D23</f>
        <v>4059</v>
      </c>
      <c r="E22" s="102">
        <f>'[4]Joe''s Comm Credit'!E23</f>
        <v>4073</v>
      </c>
      <c r="F22" s="102">
        <f>'[4]Joe''s Comm Credit'!F23</f>
        <v>4072</v>
      </c>
      <c r="G22" s="102">
        <f>'[4]Joe''s Comm Credit'!G23</f>
        <v>4025</v>
      </c>
      <c r="H22" s="8">
        <f>SUM(B22:G22)</f>
        <v>24299</v>
      </c>
      <c r="K22" s="15"/>
    </row>
    <row r="23" spans="1:11" s="5" customFormat="1" x14ac:dyDescent="0.2">
      <c r="H23" s="8"/>
      <c r="K23" s="15"/>
    </row>
    <row r="24" spans="1:11" x14ac:dyDescent="0.2">
      <c r="A24" s="1" t="s">
        <v>7</v>
      </c>
      <c r="B24" s="17">
        <f>+IFERROR(B20/B22,0)</f>
        <v>-1.1779442235886648</v>
      </c>
      <c r="C24" s="17">
        <f t="shared" ref="C24:G24" si="4">+IFERROR(C20/C22,0)</f>
        <v>-0.75246772147059104</v>
      </c>
      <c r="D24" s="17">
        <f t="shared" si="4"/>
        <v>-1.2754447245312281</v>
      </c>
      <c r="E24" s="17">
        <f t="shared" si="4"/>
        <v>-1.2705885146712836</v>
      </c>
      <c r="F24" s="17">
        <f t="shared" si="4"/>
        <v>-1.3382268505035635</v>
      </c>
      <c r="G24" s="17">
        <f t="shared" si="4"/>
        <v>-1.760278241062194</v>
      </c>
      <c r="H24" s="18"/>
      <c r="I24" s="43"/>
    </row>
    <row r="25" spans="1:11" x14ac:dyDescent="0.2">
      <c r="A25" s="1" t="s">
        <v>8</v>
      </c>
      <c r="B25" s="121">
        <f>ROUND('[2]Joe''s Comm Credit'!$M$25,2)</f>
        <v>1.31</v>
      </c>
      <c r="C25" s="121">
        <f>ROUND('[2]Joe''s Comm Credit'!$M$25,2)</f>
        <v>1.31</v>
      </c>
      <c r="D25" s="121">
        <f>ROUND('[2]Joe''s Comm Credit'!$N$29,2)</f>
        <v>-0.99</v>
      </c>
      <c r="E25" s="121">
        <f>ROUND('[2]Joe''s Comm Credit'!$N$29,2)</f>
        <v>-0.99</v>
      </c>
      <c r="F25" s="121">
        <f>ROUND('[2]Joe''s Comm Credit'!$N$29,2)</f>
        <v>-0.99</v>
      </c>
      <c r="G25" s="121">
        <f>ROUND('[2]Joe''s Comm Credit'!$N$29,2)</f>
        <v>-0.99</v>
      </c>
      <c r="H25" s="18"/>
      <c r="I25" s="20"/>
    </row>
    <row r="26" spans="1:11" x14ac:dyDescent="0.2">
      <c r="A26" s="21" t="s">
        <v>17</v>
      </c>
      <c r="B26" s="21">
        <f t="shared" ref="B26:C26" si="5">+(B24-B25)*B22</f>
        <v>-10021.43933261514</v>
      </c>
      <c r="C26" s="21">
        <f t="shared" si="5"/>
        <v>-8336.494530184129</v>
      </c>
      <c r="D26" s="21">
        <f>+(D24-D25)*D22</f>
        <v>-1158.620136872255</v>
      </c>
      <c r="E26" s="21">
        <f>+(E24-E25)*E22</f>
        <v>-1142.8370202561382</v>
      </c>
      <c r="F26" s="21">
        <f>+(F24-F25)*F22</f>
        <v>-1417.9797352505107</v>
      </c>
      <c r="G26" s="21">
        <f>+(G24-G25)*G22</f>
        <v>-3100.369920275331</v>
      </c>
      <c r="H26" s="55">
        <f>SUM(B26:G26)</f>
        <v>-25177.740675453504</v>
      </c>
      <c r="I26" s="5"/>
      <c r="J26" s="35"/>
    </row>
    <row r="27" spans="1:11" x14ac:dyDescent="0.2">
      <c r="B27" s="5"/>
      <c r="C27" s="5"/>
      <c r="D27" s="5"/>
      <c r="E27" s="5"/>
      <c r="F27" s="5"/>
      <c r="G27" s="5"/>
      <c r="H27" s="22"/>
    </row>
    <row r="28" spans="1:11" x14ac:dyDescent="0.2">
      <c r="A28" s="7"/>
      <c r="B28" s="56"/>
      <c r="C28" s="56"/>
      <c r="D28" s="56"/>
      <c r="E28" s="56"/>
      <c r="F28" s="56"/>
      <c r="G28" s="92" t="s">
        <v>19</v>
      </c>
      <c r="H28" s="18">
        <f>ROUND(H26/H22,2)</f>
        <v>-1.04</v>
      </c>
      <c r="J28" s="35"/>
    </row>
    <row r="29" spans="1:11" x14ac:dyDescent="0.2">
      <c r="A29" s="110"/>
      <c r="B29" s="23"/>
      <c r="C29" s="23"/>
      <c r="D29" s="23"/>
      <c r="E29" s="23"/>
      <c r="F29" s="23"/>
      <c r="G29" s="92" t="s">
        <v>20</v>
      </c>
      <c r="H29" s="18">
        <f>SUM(B20:G20)/SUM(B22:G22)</f>
        <v>-1.2623050609265198</v>
      </c>
      <c r="J29" s="35"/>
    </row>
    <row r="30" spans="1:11" x14ac:dyDescent="0.2">
      <c r="A30" s="111"/>
      <c r="B30" s="23"/>
      <c r="C30" s="23"/>
      <c r="D30" s="23"/>
      <c r="E30" s="23"/>
      <c r="F30" s="23"/>
      <c r="G30" s="138" t="s">
        <v>38</v>
      </c>
      <c r="H30" s="139">
        <f>-'Printing &amp; Mailing'!J8</f>
        <v>-7.9424399831531656E-2</v>
      </c>
      <c r="J30" s="35"/>
    </row>
    <row r="31" spans="1:11" x14ac:dyDescent="0.2">
      <c r="A31" s="111"/>
      <c r="B31" s="23"/>
      <c r="C31" s="23"/>
      <c r="D31" s="23"/>
      <c r="E31" s="23"/>
      <c r="F31" s="23"/>
      <c r="G31" s="93" t="s">
        <v>22</v>
      </c>
      <c r="H31" s="55">
        <f>SUM(H28:H30)</f>
        <v>-2.3817294607580517</v>
      </c>
    </row>
    <row r="32" spans="1:11" x14ac:dyDescent="0.2">
      <c r="A32" s="111"/>
      <c r="B32" s="23"/>
      <c r="C32" s="23"/>
      <c r="G32" s="92"/>
      <c r="H32" s="55"/>
      <c r="J32" s="80"/>
    </row>
    <row r="33" spans="1:10" x14ac:dyDescent="0.2">
      <c r="A33" s="112"/>
      <c r="B33" s="27"/>
      <c r="C33" s="27"/>
      <c r="D33" s="27"/>
      <c r="E33" s="27"/>
      <c r="F33" s="27"/>
      <c r="G33" s="92" t="s">
        <v>23</v>
      </c>
      <c r="H33" s="119">
        <f>'[3]Joe''s Comm Credit'!$N$30</f>
        <v>-1.6626225447794494</v>
      </c>
      <c r="I33" s="14"/>
    </row>
    <row r="34" spans="1:10" x14ac:dyDescent="0.2">
      <c r="A34" s="36"/>
      <c r="B34" s="27"/>
      <c r="C34" s="27"/>
      <c r="D34" s="27"/>
      <c r="E34" s="27"/>
      <c r="F34" s="27"/>
      <c r="G34" s="92" t="s">
        <v>9</v>
      </c>
      <c r="H34" s="18">
        <f>H33-H31</f>
        <v>0.71910691597860232</v>
      </c>
      <c r="I34" s="87">
        <f>H34/H33</f>
        <v>-0.43251363229529255</v>
      </c>
      <c r="J34" s="80"/>
    </row>
    <row r="35" spans="1:10" x14ac:dyDescent="0.2">
      <c r="A35" s="81"/>
      <c r="B35" s="27"/>
      <c r="C35" s="27"/>
      <c r="D35" s="27"/>
      <c r="E35" s="27"/>
      <c r="F35" s="27"/>
      <c r="G35" s="92" t="s">
        <v>24</v>
      </c>
      <c r="H35" s="18">
        <f>H34*H22</f>
        <v>17473.578951364059</v>
      </c>
      <c r="I35" s="14"/>
    </row>
    <row r="36" spans="1:10" s="88" customFormat="1" x14ac:dyDescent="0.2">
      <c r="A36" s="81"/>
      <c r="B36" s="89"/>
      <c r="C36" s="89"/>
      <c r="D36" s="89"/>
      <c r="E36" s="89"/>
      <c r="F36" s="89"/>
      <c r="G36" s="89"/>
      <c r="H36" s="24"/>
    </row>
    <row r="37" spans="1:10" x14ac:dyDescent="0.2">
      <c r="A37" s="81"/>
      <c r="B37" s="3"/>
      <c r="C37" s="3"/>
      <c r="D37" s="3"/>
      <c r="E37" s="3"/>
      <c r="F37" s="3"/>
      <c r="G37" s="3"/>
      <c r="H37" s="48" t="s">
        <v>25</v>
      </c>
      <c r="I37" s="38"/>
    </row>
    <row r="38" spans="1:10" ht="13.5" thickBot="1" x14ac:dyDescent="0.25">
      <c r="A38" s="73" t="s">
        <v>13</v>
      </c>
      <c r="B38" s="31">
        <f t="shared" ref="B38:G38" si="6">B6</f>
        <v>43250</v>
      </c>
      <c r="C38" s="31">
        <f t="shared" si="6"/>
        <v>43281</v>
      </c>
      <c r="D38" s="31">
        <f t="shared" si="6"/>
        <v>43311</v>
      </c>
      <c r="E38" s="31">
        <f t="shared" si="6"/>
        <v>43342</v>
      </c>
      <c r="F38" s="31">
        <f t="shared" si="6"/>
        <v>43373</v>
      </c>
      <c r="G38" s="31">
        <f t="shared" si="6"/>
        <v>43403</v>
      </c>
      <c r="H38" s="71" t="s">
        <v>1</v>
      </c>
      <c r="I38" s="44"/>
      <c r="J38" s="83"/>
    </row>
    <row r="39" spans="1:10" s="88" customFormat="1" x14ac:dyDescent="0.2">
      <c r="A39" s="73"/>
      <c r="B39" s="4"/>
      <c r="C39" s="4"/>
      <c r="D39" s="4"/>
      <c r="E39" s="4"/>
      <c r="F39" s="4"/>
      <c r="G39" s="4"/>
      <c r="H39" s="50"/>
      <c r="I39" s="44"/>
      <c r="J39" s="83"/>
    </row>
    <row r="40" spans="1:10" x14ac:dyDescent="0.2">
      <c r="A40" s="3" t="s">
        <v>2</v>
      </c>
      <c r="H40" s="24"/>
    </row>
    <row r="41" spans="1:10" x14ac:dyDescent="0.2">
      <c r="A41" s="84" t="s">
        <v>3</v>
      </c>
      <c r="B41" s="100">
        <f>'[1]Joe''s Comm Credit'!B39</f>
        <v>7.6899999999999995</v>
      </c>
      <c r="C41" s="100">
        <f>'[1]Joe''s Comm Credit'!C39</f>
        <v>6.0588619275461344</v>
      </c>
      <c r="D41" s="100">
        <f>'[1]Joe''s Comm Credit'!D39</f>
        <v>5.5070301861098576</v>
      </c>
      <c r="E41" s="100">
        <f>'[1]Joe''s Comm Credit'!E39</f>
        <v>5.91195361990951</v>
      </c>
      <c r="F41" s="100">
        <f>'[1]Joe''s Comm Credit'!F39</f>
        <v>5.8854152523195316</v>
      </c>
      <c r="G41" s="100">
        <f>'[1]Joe''s Comm Credit'!G39</f>
        <v>8.0126681152790553</v>
      </c>
      <c r="H41" s="29">
        <f>SUM(B41:G41)</f>
        <v>39.065929101164087</v>
      </c>
      <c r="J41" s="35"/>
    </row>
    <row r="42" spans="1:10" x14ac:dyDescent="0.2">
      <c r="A42" s="84" t="s">
        <v>11</v>
      </c>
      <c r="B42" s="100">
        <f>'[1]Joe''s Comm Credit'!B40</f>
        <v>0.59</v>
      </c>
      <c r="C42" s="100">
        <f>'[1]Joe''s Comm Credit'!C40</f>
        <v>0.56999999999999995</v>
      </c>
      <c r="D42" s="100">
        <f>'[1]Joe''s Comm Credit'!D40</f>
        <v>0.59</v>
      </c>
      <c r="E42" s="100">
        <f>'[1]Joe''s Comm Credit'!E40</f>
        <v>0.61</v>
      </c>
      <c r="F42" s="100">
        <f>'[1]Joe''s Comm Credit'!F40</f>
        <v>0.51</v>
      </c>
      <c r="G42" s="100">
        <f>'[1]Joe''s Comm Credit'!G40</f>
        <v>0.54</v>
      </c>
      <c r="H42" s="29">
        <f>SUM(B42:G42)</f>
        <v>3.41</v>
      </c>
      <c r="I42" s="85"/>
      <c r="J42" s="35"/>
    </row>
    <row r="43" spans="1:10" x14ac:dyDescent="0.2">
      <c r="A43" s="82" t="s">
        <v>12</v>
      </c>
      <c r="B43" s="33">
        <f t="shared" ref="B43:G43" si="7">SUM(B41:B42)</f>
        <v>8.2799999999999994</v>
      </c>
      <c r="C43" s="33">
        <f t="shared" si="7"/>
        <v>6.6288619275461347</v>
      </c>
      <c r="D43" s="33">
        <f t="shared" si="7"/>
        <v>6.0970301861098575</v>
      </c>
      <c r="E43" s="33">
        <f t="shared" si="7"/>
        <v>6.5219536199095103</v>
      </c>
      <c r="F43" s="33">
        <f>SUM(F41:F42)</f>
        <v>6.3954152523195313</v>
      </c>
      <c r="G43" s="33">
        <f t="shared" si="7"/>
        <v>8.5526681152790545</v>
      </c>
      <c r="H43" s="34">
        <f>SUM(H41:H42)</f>
        <v>42.475929101164084</v>
      </c>
    </row>
    <row r="44" spans="1:10" x14ac:dyDescent="0.2">
      <c r="A44" s="84"/>
      <c r="B44" s="2"/>
      <c r="C44" s="2"/>
      <c r="D44" s="2"/>
      <c r="E44" s="2"/>
      <c r="F44" s="2"/>
      <c r="G44" s="2"/>
      <c r="H44" s="45"/>
    </row>
    <row r="45" spans="1:10" x14ac:dyDescent="0.2">
      <c r="A45" s="82" t="s">
        <v>4</v>
      </c>
      <c r="H45" s="36"/>
    </row>
    <row r="46" spans="1:10" x14ac:dyDescent="0.2">
      <c r="A46" s="84" t="s">
        <v>3</v>
      </c>
      <c r="B46" s="120">
        <f t="shared" ref="B46:G47" si="8">+B14</f>
        <v>-49.361342</v>
      </c>
      <c r="C46" s="17">
        <f t="shared" si="8"/>
        <v>-39.014242000000003</v>
      </c>
      <c r="D46" s="17">
        <f t="shared" si="8"/>
        <v>-75.69984199999999</v>
      </c>
      <c r="E46" s="17">
        <f t="shared" si="8"/>
        <v>-70.12384200000001</v>
      </c>
      <c r="F46" s="17">
        <f t="shared" si="8"/>
        <v>-75.034980000000004</v>
      </c>
      <c r="G46" s="17">
        <f t="shared" si="8"/>
        <v>-73.29404999999997</v>
      </c>
      <c r="H46" s="36"/>
    </row>
    <row r="47" spans="1:10" x14ac:dyDescent="0.2">
      <c r="A47" s="84" t="s">
        <v>11</v>
      </c>
      <c r="B47" s="120">
        <f t="shared" si="8"/>
        <v>-30</v>
      </c>
      <c r="C47" s="17">
        <f t="shared" si="8"/>
        <v>-30</v>
      </c>
      <c r="D47" s="17">
        <f t="shared" si="8"/>
        <v>-30</v>
      </c>
      <c r="E47" s="17">
        <f t="shared" si="8"/>
        <v>-30</v>
      </c>
      <c r="F47" s="17">
        <f t="shared" si="8"/>
        <v>-30</v>
      </c>
      <c r="G47" s="17">
        <f t="shared" si="8"/>
        <v>-30</v>
      </c>
      <c r="H47" s="36"/>
    </row>
    <row r="48" spans="1:10" x14ac:dyDescent="0.2">
      <c r="A48" s="84"/>
      <c r="B48" s="2"/>
      <c r="C48" s="2"/>
      <c r="D48" s="2"/>
      <c r="E48" s="2"/>
      <c r="F48" s="2"/>
      <c r="G48" s="2"/>
      <c r="H48" s="36"/>
    </row>
    <row r="49" spans="1:11" x14ac:dyDescent="0.2">
      <c r="A49" s="3" t="s">
        <v>5</v>
      </c>
      <c r="B49" s="2"/>
      <c r="C49" s="2"/>
      <c r="D49" s="2"/>
      <c r="E49" s="2"/>
      <c r="F49" s="2"/>
      <c r="G49" s="2"/>
      <c r="H49" s="36"/>
    </row>
    <row r="50" spans="1:11" x14ac:dyDescent="0.2">
      <c r="A50" s="84" t="s">
        <v>3</v>
      </c>
      <c r="B50" s="11">
        <f t="shared" ref="B50:G50" si="9">+B41*B46</f>
        <v>-379.58871998000001</v>
      </c>
      <c r="C50" s="11">
        <f t="shared" si="9"/>
        <v>-236.38190548587139</v>
      </c>
      <c r="D50" s="11">
        <f t="shared" si="9"/>
        <v>-416.88131497774674</v>
      </c>
      <c r="E50" s="11">
        <f t="shared" si="9"/>
        <v>-414.56890155386259</v>
      </c>
      <c r="F50" s="11">
        <f>+F41*F46</f>
        <v>-441.61201574949104</v>
      </c>
      <c r="G50" s="11">
        <f t="shared" si="9"/>
        <v>-587.28089747466856</v>
      </c>
      <c r="H50" s="12">
        <f>SUM(B50:G50)</f>
        <v>-2476.3137552216403</v>
      </c>
    </row>
    <row r="51" spans="1:11" x14ac:dyDescent="0.2">
      <c r="A51" s="84" t="s">
        <v>11</v>
      </c>
      <c r="B51" s="11">
        <f t="shared" ref="B51:G51" si="10">+B47*B42</f>
        <v>-17.7</v>
      </c>
      <c r="C51" s="11">
        <f t="shared" si="10"/>
        <v>-17.099999999999998</v>
      </c>
      <c r="D51" s="11">
        <f t="shared" si="10"/>
        <v>-17.7</v>
      </c>
      <c r="E51" s="11">
        <f t="shared" si="10"/>
        <v>-18.3</v>
      </c>
      <c r="F51" s="11">
        <f>+F47*F42</f>
        <v>-15.3</v>
      </c>
      <c r="G51" s="11">
        <f t="shared" si="10"/>
        <v>-16.200000000000003</v>
      </c>
      <c r="H51" s="12">
        <f>SUM(B51:G51)</f>
        <v>-102.3</v>
      </c>
    </row>
    <row r="52" spans="1:11" x14ac:dyDescent="0.2">
      <c r="A52" s="3" t="s">
        <v>14</v>
      </c>
      <c r="B52" s="40">
        <f t="shared" ref="B52:C52" si="11">+B50+B51</f>
        <v>-397.28871998</v>
      </c>
      <c r="C52" s="40">
        <f t="shared" si="11"/>
        <v>-253.48190548587138</v>
      </c>
      <c r="D52" s="40">
        <f>+D50+D51</f>
        <v>-434.58131497774673</v>
      </c>
      <c r="E52" s="40">
        <f>+E50+E51</f>
        <v>-432.8689015538626</v>
      </c>
      <c r="F52" s="40">
        <f>+F50+F51</f>
        <v>-456.91201574949105</v>
      </c>
      <c r="G52" s="40">
        <f>+G50+G51</f>
        <v>-603.48089747466861</v>
      </c>
      <c r="H52" s="41">
        <f>SUM(H50:H51)</f>
        <v>-2578.6137552216405</v>
      </c>
    </row>
    <row r="53" spans="1:11" x14ac:dyDescent="0.2">
      <c r="B53" s="5"/>
      <c r="C53" s="5"/>
      <c r="D53" s="5"/>
      <c r="E53" s="5"/>
      <c r="F53" s="5"/>
      <c r="G53" s="5"/>
      <c r="H53" s="9"/>
    </row>
    <row r="54" spans="1:11" x14ac:dyDescent="0.2">
      <c r="A54" s="82" t="s">
        <v>6</v>
      </c>
      <c r="B54" s="102">
        <f>'[1]Joe''s Comm Credit'!B53</f>
        <v>344</v>
      </c>
      <c r="C54" s="102">
        <f>'[1]Joe''s Comm Credit'!C53</f>
        <v>347</v>
      </c>
      <c r="D54" s="102">
        <f>'[1]Joe''s Comm Credit'!D53</f>
        <v>347</v>
      </c>
      <c r="E54" s="102">
        <f>'[1]Joe''s Comm Credit'!E53</f>
        <v>347</v>
      </c>
      <c r="F54" s="102">
        <f>'[1]Joe''s Comm Credit'!F53</f>
        <v>347</v>
      </c>
      <c r="G54" s="102">
        <f>'[1]Joe''s Comm Credit'!G53</f>
        <v>347</v>
      </c>
      <c r="H54" s="8">
        <f>SUM(B54:G54)</f>
        <v>2079</v>
      </c>
      <c r="K54" s="27"/>
    </row>
    <row r="55" spans="1:11" x14ac:dyDescent="0.2">
      <c r="A55" s="84"/>
      <c r="H55" s="9"/>
    </row>
    <row r="56" spans="1:11" x14ac:dyDescent="0.2">
      <c r="A56" s="27" t="s">
        <v>7</v>
      </c>
      <c r="B56" s="17">
        <f t="shared" ref="B56:G56" si="12">IFERROR(B52/B54,0)</f>
        <v>-1.1549090697093023</v>
      </c>
      <c r="C56" s="17">
        <f t="shared" si="12"/>
        <v>-0.73049540485841902</v>
      </c>
      <c r="D56" s="17">
        <f t="shared" si="12"/>
        <v>-1.2523957203969647</v>
      </c>
      <c r="E56" s="17">
        <f t="shared" si="12"/>
        <v>-1.2474608113944168</v>
      </c>
      <c r="F56" s="17">
        <f t="shared" si="12"/>
        <v>-1.3167493249264872</v>
      </c>
      <c r="G56" s="17">
        <f t="shared" si="12"/>
        <v>-1.7391380330682094</v>
      </c>
      <c r="H56" s="18"/>
    </row>
    <row r="57" spans="1:11" x14ac:dyDescent="0.2">
      <c r="A57" s="27" t="s">
        <v>8</v>
      </c>
      <c r="B57" s="121">
        <f>ROUND('[2]Joe''s Comm Credit'!$M$56,2)</f>
        <v>1.31</v>
      </c>
      <c r="C57" s="121">
        <f>ROUND('[2]Joe''s Comm Credit'!$M$56,2)</f>
        <v>1.31</v>
      </c>
      <c r="D57" s="121">
        <f>ROUND('[2]Joe''s Comm Credit'!$N$60,2)</f>
        <v>-0.99</v>
      </c>
      <c r="E57" s="121">
        <f>ROUND('[2]Joe''s Comm Credit'!$N$60,2)</f>
        <v>-0.99</v>
      </c>
      <c r="F57" s="121">
        <f>ROUND('[2]Joe''s Comm Credit'!$N$60,2)</f>
        <v>-0.99</v>
      </c>
      <c r="G57" s="121">
        <f>ROUND('[2]Joe''s Comm Credit'!$N$60,2)</f>
        <v>-0.99</v>
      </c>
      <c r="H57" s="18"/>
    </row>
    <row r="58" spans="1:11" x14ac:dyDescent="0.2">
      <c r="A58" s="21" t="s">
        <v>17</v>
      </c>
      <c r="B58" s="21">
        <f t="shared" ref="B58:C58" si="13">(B56-B57)*B54</f>
        <v>-847.92871997999998</v>
      </c>
      <c r="C58" s="21">
        <f t="shared" si="13"/>
        <v>-708.05190548587143</v>
      </c>
      <c r="D58" s="21">
        <f>(D56-D57)*D54</f>
        <v>-91.051314977746742</v>
      </c>
      <c r="E58" s="21">
        <f>(E56-E57)*E54</f>
        <v>-89.338901553862627</v>
      </c>
      <c r="F58" s="21">
        <f>(F56-F57)*F54</f>
        <v>-113.38201574949107</v>
      </c>
      <c r="G58" s="21">
        <f>(G56-G57)*G54</f>
        <v>-259.95089747466864</v>
      </c>
      <c r="H58" s="55">
        <f>SUM(B58:G58)</f>
        <v>-2109.7037552216407</v>
      </c>
    </row>
    <row r="59" spans="1:11" x14ac:dyDescent="0.2">
      <c r="H59" s="7"/>
    </row>
    <row r="60" spans="1:11" ht="15" x14ac:dyDescent="0.25">
      <c r="A60" s="66"/>
      <c r="B60" s="109"/>
      <c r="C60" s="56"/>
      <c r="D60" s="56"/>
      <c r="E60" s="56"/>
      <c r="F60" s="56"/>
      <c r="G60" s="92" t="s">
        <v>19</v>
      </c>
      <c r="H60" s="18">
        <f>ROUND(H58/H54,2)</f>
        <v>-1.01</v>
      </c>
    </row>
    <row r="61" spans="1:11" x14ac:dyDescent="0.2">
      <c r="A61" s="110"/>
      <c r="B61" s="113"/>
      <c r="C61" s="23"/>
      <c r="D61" s="23"/>
      <c r="E61" s="23"/>
      <c r="F61" s="23"/>
      <c r="G61" s="92" t="s">
        <v>20</v>
      </c>
      <c r="H61" s="18">
        <f>SUM(B52:G52)/SUM(B54:G54)</f>
        <v>-1.2403144565760658</v>
      </c>
    </row>
    <row r="62" spans="1:11" x14ac:dyDescent="0.2">
      <c r="A62" s="111"/>
      <c r="B62" s="114"/>
      <c r="C62" s="68"/>
      <c r="D62" s="68"/>
      <c r="E62" s="68"/>
      <c r="F62" s="68"/>
      <c r="G62" s="138" t="s">
        <v>38</v>
      </c>
      <c r="H62" s="139">
        <f>-'Printing &amp; Mailing'!J9</f>
        <v>-7.9424399831531656E-2</v>
      </c>
    </row>
    <row r="63" spans="1:11" x14ac:dyDescent="0.2">
      <c r="A63" s="111"/>
      <c r="B63" s="113"/>
      <c r="C63" s="23"/>
      <c r="D63" s="23"/>
      <c r="E63" s="23"/>
      <c r="F63" s="23"/>
      <c r="G63" s="93" t="s">
        <v>22</v>
      </c>
      <c r="H63" s="55">
        <f>SUM(H60:H62)</f>
        <v>-2.3297388564075976</v>
      </c>
    </row>
    <row r="64" spans="1:11" x14ac:dyDescent="0.2">
      <c r="A64" s="112"/>
      <c r="B64" s="115"/>
      <c r="C64" s="86"/>
      <c r="D64" s="86"/>
      <c r="E64" s="86"/>
      <c r="F64" s="86"/>
      <c r="G64" s="92"/>
      <c r="H64" s="55"/>
    </row>
    <row r="65" spans="1:54" x14ac:dyDescent="0.2">
      <c r="A65" s="36"/>
      <c r="B65" s="116"/>
      <c r="C65" s="26"/>
      <c r="D65" s="26"/>
      <c r="E65" s="26"/>
      <c r="F65" s="26"/>
      <c r="G65" s="92" t="s">
        <v>23</v>
      </c>
      <c r="H65" s="119">
        <f>'[3]Joe''s Comm Credit'!$N$61</f>
        <v>-1.6700303401001111</v>
      </c>
    </row>
    <row r="66" spans="1:54" x14ac:dyDescent="0.2">
      <c r="A66" s="36"/>
      <c r="B66" s="116"/>
      <c r="C66" s="26"/>
      <c r="D66" s="26"/>
      <c r="E66" s="26"/>
      <c r="F66" s="26"/>
      <c r="G66" s="92" t="s">
        <v>9</v>
      </c>
      <c r="H66" s="18">
        <f>H65-H63</f>
        <v>0.6597085163074865</v>
      </c>
      <c r="I66" s="87">
        <f>H66/H65</f>
        <v>-0.39502786294765152</v>
      </c>
    </row>
    <row r="67" spans="1:54" x14ac:dyDescent="0.2">
      <c r="A67" s="36"/>
      <c r="B67" s="36"/>
      <c r="G67" s="92" t="s">
        <v>24</v>
      </c>
      <c r="H67" s="18">
        <f>H66*H54</f>
        <v>1371.5340054032645</v>
      </c>
    </row>
    <row r="68" spans="1:54" x14ac:dyDescent="0.2">
      <c r="B68" s="13"/>
      <c r="C68" s="13"/>
      <c r="D68" s="13"/>
      <c r="E68" s="13"/>
      <c r="F68" s="13"/>
    </row>
    <row r="69" spans="1:54" x14ac:dyDescent="0.2">
      <c r="B69" s="13"/>
      <c r="C69" s="13"/>
      <c r="D69" s="13"/>
      <c r="E69" s="13"/>
      <c r="F69" s="13"/>
      <c r="G69" s="13"/>
      <c r="H69" s="36"/>
    </row>
    <row r="70" spans="1:54" x14ac:dyDescent="0.2">
      <c r="B70" s="13"/>
      <c r="C70" s="13"/>
      <c r="D70" s="13"/>
      <c r="E70" s="13"/>
      <c r="F70" s="13"/>
      <c r="G70" s="13"/>
      <c r="H70" s="36"/>
    </row>
    <row r="71" spans="1:54" x14ac:dyDescent="0.2">
      <c r="H71" s="36"/>
    </row>
    <row r="72" spans="1:54" x14ac:dyDescent="0.2">
      <c r="B72" s="13"/>
      <c r="C72" s="13"/>
      <c r="D72" s="13"/>
      <c r="E72" s="13"/>
      <c r="F72" s="13"/>
      <c r="G72" s="13"/>
      <c r="H72" s="36"/>
    </row>
    <row r="73" spans="1:54" s="2" customFormat="1" x14ac:dyDescent="0.2">
      <c r="A73" s="1"/>
      <c r="B73" s="13"/>
      <c r="C73" s="13"/>
      <c r="D73" s="13"/>
      <c r="E73" s="13"/>
      <c r="F73" s="13"/>
      <c r="G73" s="13"/>
      <c r="H73" s="3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s="2" customFormat="1" x14ac:dyDescent="0.2">
      <c r="A74" s="1"/>
      <c r="B74" s="13"/>
      <c r="C74" s="13"/>
      <c r="D74" s="13"/>
      <c r="E74" s="13"/>
      <c r="F74" s="13"/>
      <c r="G74" s="13"/>
      <c r="H74" s="3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s="2" customFormat="1" x14ac:dyDescent="0.2">
      <c r="A75" s="1"/>
      <c r="B75" s="1"/>
      <c r="C75" s="1"/>
      <c r="D75" s="1"/>
      <c r="E75" s="1"/>
      <c r="F75" s="1"/>
      <c r="G75" s="1"/>
      <c r="H75" s="3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s="2" customFormat="1" x14ac:dyDescent="0.2">
      <c r="A76" s="1"/>
      <c r="B76" s="1"/>
      <c r="C76" s="1"/>
      <c r="D76" s="1"/>
      <c r="E76" s="1"/>
      <c r="F76" s="1"/>
      <c r="G76" s="1"/>
      <c r="H76" s="3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s="2" customFormat="1" x14ac:dyDescent="0.2">
      <c r="A77" s="1"/>
      <c r="B77" s="1"/>
      <c r="C77" s="1"/>
      <c r="D77" s="1"/>
      <c r="E77" s="1"/>
      <c r="F77" s="1"/>
      <c r="G77" s="1"/>
      <c r="H77" s="3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s="2" customFormat="1" x14ac:dyDescent="0.2">
      <c r="A78" s="1"/>
      <c r="B78" s="1"/>
      <c r="C78" s="1"/>
      <c r="D78" s="1"/>
      <c r="E78" s="1"/>
      <c r="F78" s="1"/>
      <c r="G78" s="1"/>
      <c r="H78" s="3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s="2" customFormat="1" x14ac:dyDescent="0.2">
      <c r="A79" s="1"/>
      <c r="B79" s="1"/>
      <c r="C79" s="1"/>
      <c r="D79" s="1"/>
      <c r="E79" s="1"/>
      <c r="F79" s="1"/>
      <c r="G79" s="1"/>
      <c r="H79" s="3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s="2" customFormat="1" x14ac:dyDescent="0.2">
      <c r="A80" s="1"/>
      <c r="B80" s="1"/>
      <c r="C80" s="1"/>
      <c r="D80" s="1"/>
      <c r="E80" s="1"/>
      <c r="F80" s="1"/>
      <c r="G80" s="1"/>
      <c r="H80" s="3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s="2" customFormat="1" x14ac:dyDescent="0.2">
      <c r="A81" s="1"/>
      <c r="B81" s="1"/>
      <c r="C81" s="1"/>
      <c r="D81" s="1"/>
      <c r="E81" s="1"/>
      <c r="F81" s="1"/>
      <c r="G81" s="1"/>
      <c r="H81" s="3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s="2" customFormat="1" x14ac:dyDescent="0.2">
      <c r="A82" s="1"/>
      <c r="B82" s="1"/>
      <c r="C82" s="1"/>
      <c r="D82" s="1"/>
      <c r="E82" s="1"/>
      <c r="F82" s="1"/>
      <c r="G82" s="1"/>
      <c r="H82" s="3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s="2" customFormat="1" x14ac:dyDescent="0.2">
      <c r="A83" s="1"/>
      <c r="B83" s="1"/>
      <c r="C83" s="1"/>
      <c r="D83" s="1"/>
      <c r="E83" s="1"/>
      <c r="F83" s="1"/>
      <c r="G83" s="1"/>
      <c r="H83" s="3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s="2" customFormat="1" x14ac:dyDescent="0.2">
      <c r="A84" s="1"/>
      <c r="B84" s="1"/>
      <c r="C84" s="1"/>
      <c r="D84" s="1"/>
      <c r="E84" s="1"/>
      <c r="F84" s="1"/>
      <c r="G84" s="1"/>
      <c r="H84" s="3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s="2" customFormat="1" x14ac:dyDescent="0.2">
      <c r="A85" s="1"/>
      <c r="B85" s="1"/>
      <c r="C85" s="1"/>
      <c r="D85" s="1"/>
      <c r="E85" s="1"/>
      <c r="F85" s="1"/>
      <c r="G85" s="1"/>
      <c r="H85" s="3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s="2" customFormat="1" x14ac:dyDescent="0.2">
      <c r="A86" s="1"/>
      <c r="B86" s="1"/>
      <c r="C86" s="1"/>
      <c r="D86" s="1"/>
      <c r="E86" s="1"/>
      <c r="F86" s="1"/>
      <c r="G86" s="1"/>
      <c r="H86" s="3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s="2" customFormat="1" x14ac:dyDescent="0.2">
      <c r="A87" s="1"/>
      <c r="B87" s="1"/>
      <c r="C87" s="1"/>
      <c r="D87" s="1"/>
      <c r="E87" s="1"/>
      <c r="F87" s="1"/>
      <c r="G87" s="1"/>
      <c r="H87" s="3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s="2" customFormat="1" x14ac:dyDescent="0.2">
      <c r="A88" s="1"/>
      <c r="B88" s="1"/>
      <c r="C88" s="1"/>
      <c r="D88" s="1"/>
      <c r="E88" s="1"/>
      <c r="F88" s="1"/>
      <c r="G88" s="1"/>
      <c r="H88" s="3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s="2" customFormat="1" x14ac:dyDescent="0.2">
      <c r="A89" s="1"/>
      <c r="B89" s="1"/>
      <c r="C89" s="1"/>
      <c r="D89" s="1"/>
      <c r="E89" s="1"/>
      <c r="F89" s="1"/>
      <c r="G89" s="1"/>
      <c r="H89" s="3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s="2" customFormat="1" x14ac:dyDescent="0.2">
      <c r="A90" s="1"/>
      <c r="B90" s="1"/>
      <c r="C90" s="1"/>
      <c r="D90" s="1"/>
      <c r="E90" s="1"/>
      <c r="F90" s="1"/>
      <c r="G90" s="1"/>
      <c r="H90" s="3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s="2" customFormat="1" x14ac:dyDescent="0.2">
      <c r="A91" s="1"/>
      <c r="B91" s="1"/>
      <c r="C91" s="1"/>
      <c r="D91" s="1"/>
      <c r="E91" s="1"/>
      <c r="F91" s="1"/>
      <c r="G91" s="1"/>
      <c r="H91" s="36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s="2" customFormat="1" x14ac:dyDescent="0.2">
      <c r="A92" s="1"/>
      <c r="B92" s="1"/>
      <c r="C92" s="1"/>
      <c r="D92" s="1"/>
      <c r="E92" s="1"/>
      <c r="F92" s="1"/>
      <c r="G92" s="1"/>
      <c r="H92" s="36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s="2" customFormat="1" x14ac:dyDescent="0.2">
      <c r="A93" s="1"/>
      <c r="B93" s="1"/>
      <c r="C93" s="1"/>
      <c r="D93" s="1"/>
      <c r="E93" s="1"/>
      <c r="F93" s="1"/>
      <c r="G93" s="1"/>
      <c r="H93" s="3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s="2" customFormat="1" x14ac:dyDescent="0.2">
      <c r="A94" s="1"/>
      <c r="B94" s="1"/>
      <c r="C94" s="1"/>
      <c r="D94" s="1"/>
      <c r="E94" s="1"/>
      <c r="F94" s="1"/>
      <c r="G94" s="1"/>
      <c r="H94" s="36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s="2" customFormat="1" x14ac:dyDescent="0.2">
      <c r="A95" s="1"/>
      <c r="B95" s="1"/>
      <c r="C95" s="1"/>
      <c r="D95" s="1"/>
      <c r="E95" s="1"/>
      <c r="F95" s="1"/>
      <c r="G95" s="1"/>
      <c r="H95" s="3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s="2" customFormat="1" x14ac:dyDescent="0.2">
      <c r="A96" s="1"/>
      <c r="B96" s="1"/>
      <c r="C96" s="1"/>
      <c r="D96" s="1"/>
      <c r="E96" s="1"/>
      <c r="F96" s="1"/>
      <c r="G96" s="1"/>
      <c r="H96" s="3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s="2" customFormat="1" x14ac:dyDescent="0.2">
      <c r="A97" s="1"/>
      <c r="B97" s="1"/>
      <c r="C97" s="1"/>
      <c r="D97" s="1"/>
      <c r="E97" s="1"/>
      <c r="F97" s="1"/>
      <c r="G97" s="1"/>
      <c r="H97" s="3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s="2" customFormat="1" x14ac:dyDescent="0.2">
      <c r="A98" s="1"/>
      <c r="B98" s="1"/>
      <c r="C98" s="1"/>
      <c r="D98" s="1"/>
      <c r="E98" s="1"/>
      <c r="F98" s="1"/>
      <c r="G98" s="1"/>
      <c r="H98" s="3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s="2" customFormat="1" x14ac:dyDescent="0.2">
      <c r="A99" s="1"/>
      <c r="B99" s="1"/>
      <c r="C99" s="1"/>
      <c r="D99" s="1"/>
      <c r="E99" s="1"/>
      <c r="F99" s="1"/>
      <c r="G99" s="1"/>
      <c r="H99" s="3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s="2" customFormat="1" x14ac:dyDescent="0.2">
      <c r="A100" s="1"/>
      <c r="B100" s="1"/>
      <c r="C100" s="1"/>
      <c r="D100" s="1"/>
      <c r="E100" s="1"/>
      <c r="F100" s="1"/>
      <c r="G100" s="1"/>
      <c r="H100" s="36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s="2" customFormat="1" x14ac:dyDescent="0.2">
      <c r="A101" s="1"/>
      <c r="B101" s="1"/>
      <c r="C101" s="1"/>
      <c r="D101" s="1"/>
      <c r="E101" s="1"/>
      <c r="F101" s="1"/>
      <c r="G101" s="1"/>
      <c r="H101" s="36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s="2" customFormat="1" x14ac:dyDescent="0.2">
      <c r="A102" s="1"/>
      <c r="B102" s="1"/>
      <c r="C102" s="1"/>
      <c r="D102" s="1"/>
      <c r="E102" s="1"/>
      <c r="F102" s="1"/>
      <c r="G102" s="1"/>
      <c r="H102" s="36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s="2" customFormat="1" x14ac:dyDescent="0.2">
      <c r="A103" s="1"/>
      <c r="B103" s="1"/>
      <c r="C103" s="1"/>
      <c r="D103" s="1"/>
      <c r="E103" s="1"/>
      <c r="F103" s="1"/>
      <c r="G103" s="1"/>
      <c r="H103" s="3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s="2" customForma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</sheetData>
  <pageMargins left="0.7" right="0.7" top="0.75" bottom="0.75" header="0.3" footer="0.3"/>
  <pageSetup scale="94" fitToHeight="0" orientation="landscape" r:id="rId1"/>
  <headerFooter alignWithMargins="0"/>
  <rowBreaks count="1" manualBreakCount="1">
    <brk id="36" max="16383" man="1"/>
  </rowBreaks>
  <colBreaks count="1" manualBreakCount="1">
    <brk id="7" max="6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8A0D490CD51B7438BE1C974EC841B88" ma:contentTypeVersion="76" ma:contentTypeDescription="" ma:contentTypeScope="" ma:versionID="33d08a49a4bef5896491ef64e47279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2018-11-20T08:00:00+00:00</OpenedDate>
    <SignificantOrder xmlns="dc463f71-b30c-4ab2-9473-d307f9d35888">false</SignificantOrder>
    <Date1 xmlns="dc463f71-b30c-4ab2-9473-d307f9d35888">2018-11-26T08:00:00+00:00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HAROLD LEMAY ENTERPRISES, INC.</CaseCompanyNames>
    <Nickname xmlns="http://schemas.microsoft.com/sharepoint/v3" xsi:nil="true"/>
    <DocketNumber xmlns="dc463f71-b30c-4ab2-9473-d307f9d35888">180973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34C08A7-3CD9-4521-998D-752F31FC6FCE}"/>
</file>

<file path=customXml/itemProps2.xml><?xml version="1.0" encoding="utf-8"?>
<ds:datastoreItem xmlns:ds="http://schemas.openxmlformats.org/officeDocument/2006/customXml" ds:itemID="{1832CE39-E0AF-4167-BFE9-E3411E14E776}"/>
</file>

<file path=customXml/itemProps3.xml><?xml version="1.0" encoding="utf-8"?>
<ds:datastoreItem xmlns:ds="http://schemas.openxmlformats.org/officeDocument/2006/customXml" ds:itemID="{DC585024-B639-4E34-BF70-36C5EEC371E8}"/>
</file>

<file path=customXml/itemProps4.xml><?xml version="1.0" encoding="utf-8"?>
<ds:datastoreItem xmlns:ds="http://schemas.openxmlformats.org/officeDocument/2006/customXml" ds:itemID="{8A6CF63F-32A2-4A6E-95C9-4E23C6D314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Printing &amp; Mailing</vt:lpstr>
      <vt:lpstr>Designated RSA-1 Comm Credit</vt:lpstr>
      <vt:lpstr>Joe's Comm Credit</vt:lpstr>
      <vt:lpstr>'Designated RSA-1 Comm Credit'!Print_Area</vt:lpstr>
      <vt:lpstr>'Joe''s Comm Credit'!Print_Area</vt:lpstr>
      <vt:lpstr>'Designated RSA-1 Comm Credit'!Print_Titles</vt:lpstr>
      <vt:lpstr>'Joe''s Comm Credit'!Print_Titles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Chelsea Paschke</cp:lastModifiedBy>
  <cp:lastPrinted>2018-11-27T00:02:08Z</cp:lastPrinted>
  <dcterms:created xsi:type="dcterms:W3CDTF">2014-05-15T16:04:05Z</dcterms:created>
  <dcterms:modified xsi:type="dcterms:W3CDTF">2018-11-27T00:02:17Z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0x0101006E56B4D1795A2E4DB2F0B01679ED314A0078A0D490CD51B7438BE1C974EC841B88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