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0" yWindow="120" windowWidth="22980" windowHeight="10590" activeTab="2"/>
  </bookViews>
  <sheets>
    <sheet name="SOG 7-2018" sheetId="1" r:id="rId1"/>
    <sheet name="SOG 8-2018" sheetId="2" r:id="rId2"/>
    <sheet name="SOG 9-2018" sheetId="3" r:id="rId3"/>
    <sheet name="SOG 12ME 9-2018" sheetId="4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3">'SOG 12ME 9-2018'!$A$1:$W$70</definedName>
    <definedName name="_xlnm.Print_Area" localSheetId="0">'SOG 7-2018'!$A$1:$W$70</definedName>
    <definedName name="_xlnm.Print_Area" localSheetId="1">'SOG 8-2018'!$A$1:$W$70</definedName>
    <definedName name="_xlnm.Print_Area" localSheetId="2">'SOG 9-2018'!$A$1:$W$70</definedName>
    <definedName name="RdSch_CY">'[3]INPUT TAB'!#REF!</definedName>
    <definedName name="RdSch_PY">'[3]INPUT TAB'!#REF!</definedName>
    <definedName name="RdSch_PY2">'[3]INPUT TAB'!#REF!</definedName>
    <definedName name="Therm_upload" localSheetId="3">#REF!</definedName>
    <definedName name="Therm_upload" localSheetId="1">#REF!</definedName>
    <definedName name="Therm_upload" localSheetId="2">#REF!</definedName>
    <definedName name="Therm_upload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52511"/>
</workbook>
</file>

<file path=xl/calcChain.xml><?xml version="1.0" encoding="utf-8"?>
<calcChain xmlns="http://schemas.openxmlformats.org/spreadsheetml/2006/main">
  <c r="I10" i="4" l="1"/>
  <c r="K10" i="4"/>
  <c r="O10" i="4"/>
  <c r="Q10" i="4"/>
  <c r="S10" i="4"/>
  <c r="U10" i="4"/>
  <c r="W10" i="4"/>
  <c r="I11" i="4"/>
  <c r="K11" i="4" s="1"/>
  <c r="O11" i="4"/>
  <c r="Q11" i="4"/>
  <c r="S11" i="4"/>
  <c r="U11" i="4"/>
  <c r="W11" i="4"/>
  <c r="I12" i="4"/>
  <c r="K12" i="4"/>
  <c r="O12" i="4"/>
  <c r="Q12" i="4" s="1"/>
  <c r="S12" i="4"/>
  <c r="U12" i="4"/>
  <c r="W12" i="4"/>
  <c r="E14" i="4"/>
  <c r="G14" i="4"/>
  <c r="I14" i="4"/>
  <c r="M14" i="4"/>
  <c r="O14" i="4" s="1"/>
  <c r="I17" i="4"/>
  <c r="K17" i="4" s="1"/>
  <c r="O17" i="4"/>
  <c r="Q17" i="4" s="1"/>
  <c r="S17" i="4"/>
  <c r="U17" i="4"/>
  <c r="W17" i="4"/>
  <c r="I18" i="4"/>
  <c r="K18" i="4"/>
  <c r="O18" i="4"/>
  <c r="Q18" i="4"/>
  <c r="S18" i="4"/>
  <c r="U18" i="4"/>
  <c r="W18" i="4"/>
  <c r="E20" i="4"/>
  <c r="I20" i="4" s="1"/>
  <c r="G20" i="4"/>
  <c r="M20" i="4"/>
  <c r="Q20" i="4" s="1"/>
  <c r="O20" i="4"/>
  <c r="M22" i="4"/>
  <c r="I25" i="4"/>
  <c r="K25" i="4"/>
  <c r="O25" i="4"/>
  <c r="Q25" i="4" s="1"/>
  <c r="S25" i="4"/>
  <c r="U25" i="4"/>
  <c r="W25" i="4"/>
  <c r="I26" i="4"/>
  <c r="K26" i="4"/>
  <c r="O26" i="4"/>
  <c r="Q26" i="4"/>
  <c r="S26" i="4"/>
  <c r="U26" i="4"/>
  <c r="W26" i="4"/>
  <c r="E28" i="4"/>
  <c r="G28" i="4"/>
  <c r="M28" i="4"/>
  <c r="I32" i="4"/>
  <c r="K32" i="4" s="1"/>
  <c r="O32" i="4"/>
  <c r="Q32" i="4"/>
  <c r="I33" i="4"/>
  <c r="K33" i="4" s="1"/>
  <c r="O33" i="4"/>
  <c r="Q33" i="4"/>
  <c r="I48" i="4"/>
  <c r="K48" i="4" s="1"/>
  <c r="O48" i="4"/>
  <c r="Q48" i="4" s="1"/>
  <c r="I49" i="4"/>
  <c r="K49" i="4"/>
  <c r="O49" i="4"/>
  <c r="Q49" i="4" s="1"/>
  <c r="I50" i="4"/>
  <c r="K50" i="4"/>
  <c r="O50" i="4"/>
  <c r="Q50" i="4" s="1"/>
  <c r="E52" i="4"/>
  <c r="S14" i="4" s="1"/>
  <c r="G52" i="4"/>
  <c r="U14" i="4" s="1"/>
  <c r="M52" i="4"/>
  <c r="O52" i="4"/>
  <c r="I55" i="4"/>
  <c r="K55" i="4" s="1"/>
  <c r="O55" i="4"/>
  <c r="Q55" i="4" s="1"/>
  <c r="I56" i="4"/>
  <c r="K56" i="4" s="1"/>
  <c r="O56" i="4"/>
  <c r="Q56" i="4" s="1"/>
  <c r="E58" i="4"/>
  <c r="G58" i="4"/>
  <c r="M58" i="4"/>
  <c r="W20" i="4" s="1"/>
  <c r="O58" i="4"/>
  <c r="Q58" i="4"/>
  <c r="I63" i="4"/>
  <c r="K63" i="4" s="1"/>
  <c r="O63" i="4"/>
  <c r="Q63" i="4"/>
  <c r="I64" i="4"/>
  <c r="K64" i="4" s="1"/>
  <c r="O64" i="4"/>
  <c r="Q64" i="4" s="1"/>
  <c r="E66" i="4"/>
  <c r="O66" i="4" s="1"/>
  <c r="G66" i="4"/>
  <c r="U28" i="4" s="1"/>
  <c r="M66" i="4"/>
  <c r="M8" i="3"/>
  <c r="S8" i="3"/>
  <c r="W8" i="3"/>
  <c r="I10" i="3"/>
  <c r="K10" i="3" s="1"/>
  <c r="O10" i="3"/>
  <c r="Q10" i="3"/>
  <c r="S10" i="3"/>
  <c r="U10" i="3"/>
  <c r="W10" i="3"/>
  <c r="I11" i="3"/>
  <c r="K11" i="3" s="1"/>
  <c r="O11" i="3"/>
  <c r="Q11" i="3" s="1"/>
  <c r="S11" i="3"/>
  <c r="U11" i="3"/>
  <c r="W11" i="3"/>
  <c r="I12" i="3"/>
  <c r="K12" i="3" s="1"/>
  <c r="O12" i="3"/>
  <c r="Q12" i="3" s="1"/>
  <c r="S12" i="3"/>
  <c r="U12" i="3"/>
  <c r="W12" i="3"/>
  <c r="E14" i="3"/>
  <c r="G14" i="3"/>
  <c r="I14" i="3"/>
  <c r="M14" i="3"/>
  <c r="M22" i="3" s="1"/>
  <c r="I17" i="3"/>
  <c r="K17" i="3" s="1"/>
  <c r="O17" i="3"/>
  <c r="Q17" i="3" s="1"/>
  <c r="S17" i="3"/>
  <c r="U17" i="3"/>
  <c r="W17" i="3"/>
  <c r="I18" i="3"/>
  <c r="K18" i="3" s="1"/>
  <c r="O18" i="3"/>
  <c r="Q18" i="3" s="1"/>
  <c r="S18" i="3"/>
  <c r="U18" i="3"/>
  <c r="W18" i="3"/>
  <c r="E20" i="3"/>
  <c r="G20" i="3"/>
  <c r="G22" i="3" s="1"/>
  <c r="M20" i="3"/>
  <c r="I25" i="3"/>
  <c r="K25" i="3" s="1"/>
  <c r="O25" i="3"/>
  <c r="Q25" i="3" s="1"/>
  <c r="S25" i="3"/>
  <c r="U25" i="3"/>
  <c r="W25" i="3"/>
  <c r="I26" i="3"/>
  <c r="K26" i="3" s="1"/>
  <c r="O26" i="3"/>
  <c r="Q26" i="3" s="1"/>
  <c r="S26" i="3"/>
  <c r="U26" i="3"/>
  <c r="W26" i="3"/>
  <c r="E28" i="3"/>
  <c r="G28" i="3"/>
  <c r="M28" i="3"/>
  <c r="O28" i="3"/>
  <c r="I32" i="3"/>
  <c r="K32" i="3" s="1"/>
  <c r="O32" i="3"/>
  <c r="Q32" i="3" s="1"/>
  <c r="I33" i="3"/>
  <c r="K33" i="3"/>
  <c r="O33" i="3"/>
  <c r="Q33" i="3" s="1"/>
  <c r="I48" i="3"/>
  <c r="K48" i="3" s="1"/>
  <c r="O48" i="3"/>
  <c r="Q48" i="3" s="1"/>
  <c r="I49" i="3"/>
  <c r="K49" i="3" s="1"/>
  <c r="O49" i="3"/>
  <c r="Q49" i="3" s="1"/>
  <c r="I50" i="3"/>
  <c r="K50" i="3" s="1"/>
  <c r="O50" i="3"/>
  <c r="Q50" i="3" s="1"/>
  <c r="E52" i="3"/>
  <c r="I52" i="3" s="1"/>
  <c r="G52" i="3"/>
  <c r="U14" i="3" s="1"/>
  <c r="M52" i="3"/>
  <c r="I55" i="3"/>
  <c r="K55" i="3" s="1"/>
  <c r="O55" i="3"/>
  <c r="Q55" i="3" s="1"/>
  <c r="I56" i="3"/>
  <c r="K56" i="3" s="1"/>
  <c r="O56" i="3"/>
  <c r="Q56" i="3"/>
  <c r="E58" i="3"/>
  <c r="G58" i="3"/>
  <c r="M58" i="3"/>
  <c r="E60" i="3"/>
  <c r="I63" i="3"/>
  <c r="K63" i="3" s="1"/>
  <c r="O63" i="3"/>
  <c r="Q63" i="3" s="1"/>
  <c r="I64" i="3"/>
  <c r="K64" i="3"/>
  <c r="O64" i="3"/>
  <c r="Q64" i="3" s="1"/>
  <c r="E66" i="3"/>
  <c r="G66" i="3"/>
  <c r="M66" i="3"/>
  <c r="W28" i="3" s="1"/>
  <c r="S20" i="4" l="1"/>
  <c r="Q52" i="4"/>
  <c r="E22" i="4"/>
  <c r="O22" i="4" s="1"/>
  <c r="I66" i="3"/>
  <c r="U20" i="3"/>
  <c r="K14" i="3"/>
  <c r="O28" i="4"/>
  <c r="Q28" i="4" s="1"/>
  <c r="Q14" i="4"/>
  <c r="K14" i="4"/>
  <c r="Q22" i="4"/>
  <c r="W14" i="3"/>
  <c r="E22" i="3"/>
  <c r="W28" i="4"/>
  <c r="I58" i="4"/>
  <c r="K58" i="4" s="1"/>
  <c r="K20" i="4"/>
  <c r="S28" i="4"/>
  <c r="W14" i="4"/>
  <c r="Q66" i="4"/>
  <c r="I66" i="4"/>
  <c r="K66" i="4" s="1"/>
  <c r="G60" i="4"/>
  <c r="M30" i="4"/>
  <c r="E30" i="4"/>
  <c r="I28" i="4"/>
  <c r="K28" i="4" s="1"/>
  <c r="U20" i="4"/>
  <c r="M60" i="4"/>
  <c r="E60" i="4"/>
  <c r="I52" i="4"/>
  <c r="K52" i="4" s="1"/>
  <c r="G22" i="4"/>
  <c r="I22" i="3"/>
  <c r="K22" i="3" s="1"/>
  <c r="O22" i="3"/>
  <c r="Q22" i="3" s="1"/>
  <c r="O66" i="3"/>
  <c r="W20" i="3"/>
  <c r="O58" i="3"/>
  <c r="Q58" i="3" s="1"/>
  <c r="O52" i="3"/>
  <c r="Q52" i="3" s="1"/>
  <c r="I28" i="3"/>
  <c r="K28" i="3" s="1"/>
  <c r="S14" i="3"/>
  <c r="O20" i="3"/>
  <c r="Q20" i="3" s="1"/>
  <c r="Q66" i="3"/>
  <c r="I20" i="3"/>
  <c r="K20" i="3" s="1"/>
  <c r="O14" i="3"/>
  <c r="Q14" i="3" s="1"/>
  <c r="K66" i="3"/>
  <c r="M60" i="3"/>
  <c r="O60" i="3" s="1"/>
  <c r="I58" i="3"/>
  <c r="K58" i="3" s="1"/>
  <c r="Q28" i="3"/>
  <c r="S20" i="3"/>
  <c r="W22" i="3"/>
  <c r="U28" i="3"/>
  <c r="E68" i="3"/>
  <c r="G30" i="3"/>
  <c r="S28" i="3"/>
  <c r="S22" i="3"/>
  <c r="G60" i="3"/>
  <c r="K52" i="3"/>
  <c r="M30" i="3"/>
  <c r="E30" i="3"/>
  <c r="M35" i="4" l="1"/>
  <c r="W22" i="4"/>
  <c r="M68" i="4"/>
  <c r="E35" i="4"/>
  <c r="O30" i="4"/>
  <c r="Q30" i="4" s="1"/>
  <c r="G30" i="4"/>
  <c r="I30" i="4" s="1"/>
  <c r="I22" i="4"/>
  <c r="K22" i="4" s="1"/>
  <c r="S22" i="4"/>
  <c r="O60" i="4"/>
  <c r="Q60" i="4" s="1"/>
  <c r="I60" i="4"/>
  <c r="K60" i="4" s="1"/>
  <c r="E68" i="4"/>
  <c r="U22" i="4"/>
  <c r="G68" i="4"/>
  <c r="Q60" i="3"/>
  <c r="M68" i="3"/>
  <c r="W30" i="3" s="1"/>
  <c r="O30" i="3"/>
  <c r="Q30" i="3" s="1"/>
  <c r="I30" i="3"/>
  <c r="K30" i="3" s="1"/>
  <c r="E35" i="3"/>
  <c r="O68" i="3"/>
  <c r="Q68" i="3" s="1"/>
  <c r="S30" i="3"/>
  <c r="M35" i="3"/>
  <c r="G35" i="3"/>
  <c r="U22" i="3"/>
  <c r="G68" i="3"/>
  <c r="I60" i="3"/>
  <c r="K60" i="3" s="1"/>
  <c r="U30" i="4" l="1"/>
  <c r="K30" i="4"/>
  <c r="G35" i="4"/>
  <c r="O35" i="4"/>
  <c r="Q35" i="4" s="1"/>
  <c r="S30" i="4"/>
  <c r="I68" i="4"/>
  <c r="K68" i="4" s="1"/>
  <c r="O68" i="4"/>
  <c r="Q68" i="4" s="1"/>
  <c r="W30" i="4"/>
  <c r="U30" i="3"/>
  <c r="I35" i="3"/>
  <c r="K35" i="3" s="1"/>
  <c r="O35" i="3"/>
  <c r="Q35" i="3" s="1"/>
  <c r="I68" i="3"/>
  <c r="K68" i="3" s="1"/>
  <c r="I35" i="4" l="1"/>
  <c r="K35" i="4" s="1"/>
  <c r="M8" i="2" l="1"/>
  <c r="S8" i="2"/>
  <c r="W8" i="2"/>
  <c r="I10" i="2"/>
  <c r="K10" i="2" s="1"/>
  <c r="O10" i="2"/>
  <c r="Q10" i="2" s="1"/>
  <c r="S10" i="2"/>
  <c r="U10" i="2"/>
  <c r="W10" i="2"/>
  <c r="I11" i="2"/>
  <c r="K11" i="2" s="1"/>
  <c r="O11" i="2"/>
  <c r="Q11" i="2" s="1"/>
  <c r="S11" i="2"/>
  <c r="U11" i="2"/>
  <c r="W11" i="2"/>
  <c r="I12" i="2"/>
  <c r="K12" i="2" s="1"/>
  <c r="O12" i="2"/>
  <c r="Q12" i="2" s="1"/>
  <c r="S12" i="2"/>
  <c r="U12" i="2"/>
  <c r="W12" i="2"/>
  <c r="E14" i="2"/>
  <c r="G14" i="2"/>
  <c r="M14" i="2"/>
  <c r="I17" i="2"/>
  <c r="K17" i="2" s="1"/>
  <c r="O17" i="2"/>
  <c r="Q17" i="2" s="1"/>
  <c r="S17" i="2"/>
  <c r="U17" i="2"/>
  <c r="W17" i="2"/>
  <c r="I18" i="2"/>
  <c r="K18" i="2" s="1"/>
  <c r="O18" i="2"/>
  <c r="Q18" i="2" s="1"/>
  <c r="S18" i="2"/>
  <c r="U18" i="2"/>
  <c r="W18" i="2"/>
  <c r="E20" i="2"/>
  <c r="E22" i="2" s="1"/>
  <c r="G20" i="2"/>
  <c r="M20" i="2"/>
  <c r="I25" i="2"/>
  <c r="K25" i="2" s="1"/>
  <c r="O25" i="2"/>
  <c r="Q25" i="2" s="1"/>
  <c r="S25" i="2"/>
  <c r="U25" i="2"/>
  <c r="W25" i="2"/>
  <c r="I26" i="2"/>
  <c r="K26" i="2"/>
  <c r="O26" i="2"/>
  <c r="Q26" i="2"/>
  <c r="S26" i="2"/>
  <c r="U26" i="2"/>
  <c r="W26" i="2"/>
  <c r="E28" i="2"/>
  <c r="O28" i="2" s="1"/>
  <c r="G28" i="2"/>
  <c r="M28" i="2"/>
  <c r="I32" i="2"/>
  <c r="K32" i="2" s="1"/>
  <c r="O32" i="2"/>
  <c r="Q32" i="2" s="1"/>
  <c r="I33" i="2"/>
  <c r="K33" i="2" s="1"/>
  <c r="O33" i="2"/>
  <c r="Q33" i="2" s="1"/>
  <c r="I48" i="2"/>
  <c r="K48" i="2" s="1"/>
  <c r="O48" i="2"/>
  <c r="Q48" i="2" s="1"/>
  <c r="I49" i="2"/>
  <c r="K49" i="2" s="1"/>
  <c r="O49" i="2"/>
  <c r="Q49" i="2" s="1"/>
  <c r="I50" i="2"/>
  <c r="K50" i="2" s="1"/>
  <c r="O50" i="2"/>
  <c r="Q50" i="2" s="1"/>
  <c r="E52" i="2"/>
  <c r="G52" i="2"/>
  <c r="M52" i="2"/>
  <c r="I55" i="2"/>
  <c r="K55" i="2" s="1"/>
  <c r="O55" i="2"/>
  <c r="Q55" i="2" s="1"/>
  <c r="I56" i="2"/>
  <c r="K56" i="2" s="1"/>
  <c r="O56" i="2"/>
  <c r="Q56" i="2" s="1"/>
  <c r="E58" i="2"/>
  <c r="O58" i="2" s="1"/>
  <c r="Q58" i="2" s="1"/>
  <c r="G58" i="2"/>
  <c r="M58" i="2"/>
  <c r="G60" i="2"/>
  <c r="I63" i="2"/>
  <c r="K63" i="2" s="1"/>
  <c r="O63" i="2"/>
  <c r="Q63" i="2" s="1"/>
  <c r="I64" i="2"/>
  <c r="K64" i="2" s="1"/>
  <c r="O64" i="2"/>
  <c r="Q64" i="2" s="1"/>
  <c r="E66" i="2"/>
  <c r="G66" i="2"/>
  <c r="U28" i="2" s="1"/>
  <c r="M66" i="2"/>
  <c r="W28" i="2" s="1"/>
  <c r="G68" i="2"/>
  <c r="U14" i="2" l="1"/>
  <c r="S14" i="2"/>
  <c r="M22" i="2"/>
  <c r="M30" i="2" s="1"/>
  <c r="M35" i="2" s="1"/>
  <c r="I58" i="2"/>
  <c r="K58" i="2" s="1"/>
  <c r="W14" i="2"/>
  <c r="Q28" i="2"/>
  <c r="O22" i="2"/>
  <c r="Q22" i="2" s="1"/>
  <c r="S28" i="2"/>
  <c r="U20" i="2"/>
  <c r="O20" i="2"/>
  <c r="Q20" i="2" s="1"/>
  <c r="O14" i="2"/>
  <c r="Q14" i="2" s="1"/>
  <c r="E30" i="2"/>
  <c r="W20" i="2"/>
  <c r="O52" i="2"/>
  <c r="Q52" i="2" s="1"/>
  <c r="I20" i="2"/>
  <c r="K20" i="2" s="1"/>
  <c r="I14" i="2"/>
  <c r="K14" i="2" s="1"/>
  <c r="I66" i="2"/>
  <c r="K66" i="2" s="1"/>
  <c r="I28" i="2"/>
  <c r="K28" i="2" s="1"/>
  <c r="O66" i="2"/>
  <c r="Q66" i="2" s="1"/>
  <c r="M60" i="2"/>
  <c r="E60" i="2"/>
  <c r="I52" i="2"/>
  <c r="K52" i="2" s="1"/>
  <c r="G22" i="2"/>
  <c r="U22" i="2" s="1"/>
  <c r="S20" i="2"/>
  <c r="O30" i="2" l="1"/>
  <c r="Q30" i="2" s="1"/>
  <c r="E35" i="2"/>
  <c r="O35" i="2" s="1"/>
  <c r="Q35" i="2" s="1"/>
  <c r="I22" i="2"/>
  <c r="S22" i="2"/>
  <c r="I60" i="2"/>
  <c r="K60" i="2" s="1"/>
  <c r="E68" i="2"/>
  <c r="O60" i="2"/>
  <c r="Q60" i="2" s="1"/>
  <c r="K22" i="2"/>
  <c r="G30" i="2"/>
  <c r="M68" i="2"/>
  <c r="W22" i="2"/>
  <c r="W30" i="2" l="1"/>
  <c r="O68" i="2"/>
  <c r="Q68" i="2" s="1"/>
  <c r="S30" i="2"/>
  <c r="I68" i="2"/>
  <c r="K68" i="2" s="1"/>
  <c r="I30" i="2"/>
  <c r="K30" i="2"/>
  <c r="G35" i="2"/>
  <c r="U30" i="2"/>
  <c r="I35" i="2" l="1"/>
  <c r="K35" i="2" s="1"/>
  <c r="M66" i="1" l="1"/>
  <c r="E66" i="1"/>
  <c r="O66" i="1" s="1"/>
  <c r="I64" i="1"/>
  <c r="K64" i="1" s="1"/>
  <c r="I63" i="1"/>
  <c r="G66" i="1"/>
  <c r="O63" i="1"/>
  <c r="Q63" i="1" s="1"/>
  <c r="M58" i="1"/>
  <c r="E58" i="1"/>
  <c r="O58" i="1" s="1"/>
  <c r="O56" i="1"/>
  <c r="Q56" i="1" s="1"/>
  <c r="I56" i="1"/>
  <c r="K56" i="1" s="1"/>
  <c r="O55" i="1"/>
  <c r="Q55" i="1" s="1"/>
  <c r="I55" i="1"/>
  <c r="G58" i="1"/>
  <c r="G52" i="1"/>
  <c r="M52" i="1"/>
  <c r="O50" i="1"/>
  <c r="Q49" i="1"/>
  <c r="O49" i="1"/>
  <c r="I49" i="1"/>
  <c r="K49" i="1" s="1"/>
  <c r="Q48" i="1"/>
  <c r="O48" i="1"/>
  <c r="I48" i="1"/>
  <c r="K48" i="1"/>
  <c r="O33" i="1"/>
  <c r="O32" i="1"/>
  <c r="Q32" i="1" s="1"/>
  <c r="I32" i="1"/>
  <c r="K32" i="1" s="1"/>
  <c r="W26" i="1"/>
  <c r="O26" i="1"/>
  <c r="Q26" i="1"/>
  <c r="U26" i="1"/>
  <c r="I26" i="1"/>
  <c r="W25" i="1"/>
  <c r="S25" i="1"/>
  <c r="Q25" i="1"/>
  <c r="O25" i="1"/>
  <c r="M28" i="1"/>
  <c r="I25" i="1"/>
  <c r="K25" i="1" s="1"/>
  <c r="U25" i="1"/>
  <c r="E28" i="1"/>
  <c r="U18" i="1"/>
  <c r="I18" i="1"/>
  <c r="K18" i="1" s="1"/>
  <c r="W17" i="1"/>
  <c r="S17" i="1"/>
  <c r="O17" i="1"/>
  <c r="Q17" i="1" s="1"/>
  <c r="M20" i="1"/>
  <c r="I17" i="1"/>
  <c r="K17" i="1" s="1"/>
  <c r="G20" i="1"/>
  <c r="E20" i="1"/>
  <c r="S12" i="1"/>
  <c r="O12" i="1"/>
  <c r="Q12" i="1" s="1"/>
  <c r="I12" i="1"/>
  <c r="K12" i="1" s="1"/>
  <c r="U12" i="1"/>
  <c r="U11" i="1"/>
  <c r="G14" i="1"/>
  <c r="I11" i="1"/>
  <c r="W10" i="1"/>
  <c r="S10" i="1"/>
  <c r="O10" i="1"/>
  <c r="Q10" i="1" s="1"/>
  <c r="I10" i="1"/>
  <c r="K10" i="1" s="1"/>
  <c r="S8" i="1"/>
  <c r="M8" i="1"/>
  <c r="W8" i="1" s="1"/>
  <c r="G22" i="1" l="1"/>
  <c r="U14" i="1"/>
  <c r="S20" i="1"/>
  <c r="I20" i="1"/>
  <c r="K20" i="1" s="1"/>
  <c r="O20" i="1"/>
  <c r="S28" i="1"/>
  <c r="O28" i="1"/>
  <c r="Q28" i="1" s="1"/>
  <c r="Q33" i="1"/>
  <c r="M60" i="1"/>
  <c r="Q58" i="1"/>
  <c r="U20" i="1"/>
  <c r="Q20" i="1"/>
  <c r="G60" i="1"/>
  <c r="Q66" i="1"/>
  <c r="W11" i="1"/>
  <c r="W18" i="1"/>
  <c r="K11" i="1"/>
  <c r="S11" i="1"/>
  <c r="W12" i="1"/>
  <c r="S18" i="1"/>
  <c r="W20" i="1"/>
  <c r="K26" i="1"/>
  <c r="S26" i="1"/>
  <c r="G28" i="1"/>
  <c r="W28" i="1"/>
  <c r="I33" i="1"/>
  <c r="K33" i="1" s="1"/>
  <c r="I50" i="1"/>
  <c r="K50" i="1" s="1"/>
  <c r="Q50" i="1"/>
  <c r="I58" i="1"/>
  <c r="K58" i="1" s="1"/>
  <c r="O64" i="1"/>
  <c r="Q64" i="1" s="1"/>
  <c r="I66" i="1"/>
  <c r="K66" i="1" s="1"/>
  <c r="M14" i="1"/>
  <c r="W14" i="1" s="1"/>
  <c r="E52" i="1"/>
  <c r="E14" i="1"/>
  <c r="O11" i="1"/>
  <c r="Q11" i="1" s="1"/>
  <c r="O18" i="1"/>
  <c r="Q18" i="1" s="1"/>
  <c r="U10" i="1"/>
  <c r="U17" i="1"/>
  <c r="K55" i="1"/>
  <c r="K63" i="1"/>
  <c r="M68" i="1" l="1"/>
  <c r="I52" i="1"/>
  <c r="K52" i="1" s="1"/>
  <c r="O52" i="1"/>
  <c r="Q52" i="1" s="1"/>
  <c r="E60" i="1"/>
  <c r="S14" i="1"/>
  <c r="I14" i="1"/>
  <c r="K14" i="1" s="1"/>
  <c r="E22" i="1"/>
  <c r="O14" i="1"/>
  <c r="Q14" i="1" s="1"/>
  <c r="U28" i="1"/>
  <c r="M22" i="1"/>
  <c r="G68" i="1"/>
  <c r="U22" i="1"/>
  <c r="I28" i="1"/>
  <c r="K28" i="1" s="1"/>
  <c r="G30" i="1"/>
  <c r="G35" i="1" l="1"/>
  <c r="M30" i="1"/>
  <c r="W30" i="1" s="1"/>
  <c r="I22" i="1"/>
  <c r="K22" i="1" s="1"/>
  <c r="E30" i="1"/>
  <c r="O22" i="1"/>
  <c r="Q22" i="1" s="1"/>
  <c r="I60" i="1"/>
  <c r="K60" i="1" s="1"/>
  <c r="O60" i="1"/>
  <c r="Q60" i="1" s="1"/>
  <c r="E68" i="1"/>
  <c r="S22" i="1"/>
  <c r="W22" i="1"/>
  <c r="U30" i="1"/>
  <c r="I68" i="1" l="1"/>
  <c r="K68" i="1" s="1"/>
  <c r="O68" i="1"/>
  <c r="Q68" i="1" s="1"/>
  <c r="S30" i="1"/>
  <c r="I30" i="1"/>
  <c r="K30" i="1" s="1"/>
  <c r="O30" i="1"/>
  <c r="E35" i="1"/>
  <c r="Q30" i="1"/>
  <c r="M35" i="1"/>
  <c r="I35" i="1" l="1"/>
  <c r="K35" i="1" s="1"/>
  <c r="O35" i="1"/>
  <c r="Q35" i="1" s="1"/>
</calcChain>
</file>

<file path=xl/sharedStrings.xml><?xml version="1.0" encoding="utf-8"?>
<sst xmlns="http://schemas.openxmlformats.org/spreadsheetml/2006/main" count="304" uniqueCount="49">
  <si>
    <t>PUGET SOUND ENERGY</t>
  </si>
  <si>
    <t>SUMMARY OF GAS OPERATING REVENUE &amp; THERM SALES</t>
  </si>
  <si>
    <t>INCREASE (DECREASE)</t>
  </si>
  <si>
    <t/>
  </si>
  <si>
    <t>VARIANCE FROM BUDGET</t>
  </si>
  <si>
    <t>VARIANCE FROM 2015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</si>
  <si>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</si>
  <si>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</si>
  <si>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</si>
  <si>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</si>
  <si>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</si>
  <si>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</si>
  <si>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</si>
  <si>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</si>
  <si>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</si>
  <si>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</si>
  <si>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</si>
  <si>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</si>
  <si>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</si>
  <si>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</si>
  <si>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</si>
  <si>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</si>
  <si>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</si>
  <si>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</si>
  <si>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</si>
  <si>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</si>
  <si>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</si>
  <si>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</si>
  <si>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</si>
  <si>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</si>
  <si>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</si>
  <si>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</si>
  <si>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</si>
  <si>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</si>
  <si>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</si>
  <si>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</si>
  <si>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</si>
  <si>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</si>
  <si>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</si>
  <si>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</si>
  <si>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</si>
  <si>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</si>
  <si>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</si>
  <si>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</si>
  <si>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</si>
  <si>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JULY 2018</t>
  </si>
  <si>
    <t>MONTH OF AUGUST 2018</t>
  </si>
  <si>
    <t>MONTH OF SEPTEMBER 2018</t>
  </si>
  <si>
    <t>TWELVE MONTHS ENDED SEPTEMBER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</si>
</sst>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00000"/>
    <numFmt numFmtId="176" formatCode="0.00_)"/>
    <numFmt numFmtId="177" formatCode="###,000"/>
    <numFmt numFmtId="178" formatCode="_-* #,##0\ _D_M_-;\-* #,##0\ _D_M_-;_-* &quot;-&quot;??\ _D_M_-;_-@_-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1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5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6" fontId="11" fillId="0" borderId="0"/>
    <xf numFmtId="10" fontId="1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7" fontId="21" fillId="0" borderId="8" applyNumberFormat="0" applyProtection="0">
      <alignment horizontal="right" vertical="center"/>
    </xf>
    <xf numFmtId="177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7" fontId="26" fillId="39" borderId="11" applyNumberFormat="0" applyBorder="0" applyAlignment="0" applyProtection="0">
      <alignment horizontal="right" vertical="center" indent="1"/>
    </xf>
    <xf numFmtId="177" fontId="27" fillId="40" borderId="11" applyNumberFormat="0" applyBorder="0" applyAlignment="0" applyProtection="0">
      <alignment horizontal="right" vertical="center" indent="1"/>
    </xf>
    <xf numFmtId="177" fontId="27" fillId="41" borderId="11" applyNumberFormat="0" applyBorder="0" applyAlignment="0" applyProtection="0">
      <alignment horizontal="right" vertical="center" indent="1"/>
    </xf>
    <xf numFmtId="177" fontId="28" fillId="42" borderId="11" applyNumberFormat="0" applyBorder="0" applyAlignment="0" applyProtection="0">
      <alignment horizontal="right" vertical="center" indent="1"/>
    </xf>
    <xf numFmtId="177" fontId="28" fillId="43" borderId="11" applyNumberFormat="0" applyBorder="0" applyAlignment="0" applyProtection="0">
      <alignment horizontal="right" vertical="center" indent="1"/>
    </xf>
    <xf numFmtId="177" fontId="28" fillId="44" borderId="11" applyNumberFormat="0" applyBorder="0" applyAlignment="0" applyProtection="0">
      <alignment horizontal="right" vertical="center" indent="1"/>
    </xf>
    <xf numFmtId="177" fontId="29" fillId="45" borderId="11" applyNumberFormat="0" applyBorder="0" applyAlignment="0" applyProtection="0">
      <alignment horizontal="right" vertical="center" indent="1"/>
    </xf>
    <xf numFmtId="177" fontId="29" fillId="46" borderId="11" applyNumberFormat="0" applyBorder="0" applyAlignment="0" applyProtection="0">
      <alignment horizontal="right" vertical="center" indent="1"/>
    </xf>
    <xf numFmtId="177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7" fontId="21" fillId="51" borderId="8" applyNumberFormat="0" applyBorder="0" applyProtection="0">
      <alignment horizontal="right" vertical="center"/>
    </xf>
    <xf numFmtId="177" fontId="22" fillId="51" borderId="9" applyNumberFormat="0" applyBorder="0" applyProtection="0">
      <alignment horizontal="right" vertical="center"/>
    </xf>
    <xf numFmtId="177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7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5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4" applyNumberFormat="1" applyFont="1" applyFill="1" applyBorder="1" applyAlignment="1" applyProtection="1">
      <alignment horizontal="right"/>
    </xf>
    <xf numFmtId="39" fontId="4" fillId="0" borderId="0" xfId="1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4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4" fontId="4" fillId="0" borderId="0" xfId="0" applyNumberFormat="1" applyFont="1" applyProtection="1"/>
    <xf numFmtId="44" fontId="4" fillId="0" borderId="0" xfId="1" applyNumberFormat="1" applyFont="1" applyAlignment="1" applyProtection="1">
      <alignment horizontal="right"/>
    </xf>
    <xf numFmtId="44" fontId="4" fillId="0" borderId="0" xfId="0" applyNumberFormat="1" applyFont="1" applyFill="1" applyProtection="1"/>
    <xf numFmtId="43" fontId="4" fillId="0" borderId="0" xfId="1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178" fontId="4" fillId="0" borderId="0" xfId="1" applyNumberFormat="1" applyFont="1" applyProtection="1"/>
    <xf numFmtId="166" fontId="4" fillId="0" borderId="0" xfId="1" applyNumberFormat="1" applyFont="1" applyBorder="1" applyAlignment="1" applyProtection="1"/>
    <xf numFmtId="170" fontId="4" fillId="0" borderId="0" xfId="1" applyFont="1" applyAlignment="1" applyProtection="1"/>
    <xf numFmtId="39" fontId="4" fillId="0" borderId="0" xfId="1" applyNumberFormat="1" applyFont="1" applyAlignment="1" applyProtection="1">
      <alignment horizontal="right"/>
    </xf>
    <xf numFmtId="43" fontId="4" fillId="0" borderId="0" xfId="0" applyNumberFormat="1" applyFont="1" applyProtection="1"/>
    <xf numFmtId="43" fontId="4" fillId="0" borderId="0" xfId="0" applyNumberFormat="1" applyFont="1" applyFill="1" applyProtection="1"/>
    <xf numFmtId="165" fontId="4" fillId="0" borderId="0" xfId="1" applyNumberFormat="1" applyFont="1" applyAlignment="1" applyProtection="1">
      <alignment horizontal="right"/>
    </xf>
    <xf numFmtId="165" fontId="4" fillId="0" borderId="0" xfId="0" applyNumberFormat="1" applyFont="1" applyFill="1" applyProtection="1"/>
    <xf numFmtId="165" fontId="4" fillId="0" borderId="0" xfId="0" applyNumberFormat="1" applyFont="1" applyBorder="1" applyProtection="1"/>
    <xf numFmtId="44" fontId="4" fillId="0" borderId="2" xfId="1" applyNumberFormat="1" applyFont="1" applyBorder="1" applyAlignment="1" applyProtection="1">
      <alignment horizontal="right"/>
    </xf>
    <xf numFmtId="44" fontId="4" fillId="0" borderId="0" xfId="0" applyNumberFormat="1" applyFont="1" applyBorder="1" applyProtection="1"/>
    <xf numFmtId="44" fontId="4" fillId="0" borderId="2" xfId="4" applyNumberFormat="1" applyFont="1" applyFill="1" applyBorder="1" applyAlignment="1" applyProtection="1">
      <alignment horizontal="right"/>
    </xf>
    <xf numFmtId="43" fontId="4" fillId="0" borderId="1" xfId="1" applyNumberFormat="1" applyFont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1" xfId="4" applyNumberFormat="1" applyFont="1" applyFill="1" applyBorder="1" applyAlignment="1" applyProtection="1">
      <alignment horizontal="right"/>
    </xf>
    <xf numFmtId="43" fontId="4" fillId="0" borderId="0" xfId="1" applyNumberFormat="1" applyFont="1" applyBorder="1" applyAlignment="1" applyProtection="1">
      <alignment horizontal="right"/>
    </xf>
    <xf numFmtId="43" fontId="4" fillId="0" borderId="0" xfId="4" applyNumberFormat="1" applyFont="1" applyFill="1" applyBorder="1" applyAlignment="1" applyProtection="1">
      <alignment horizontal="right"/>
    </xf>
    <xf numFmtId="43" fontId="4" fillId="0" borderId="0" xfId="0" applyNumberFormat="1" applyFont="1" applyBorder="1" applyProtection="1"/>
    <xf numFmtId="43" fontId="4" fillId="0" borderId="0" xfId="4" applyNumberFormat="1" applyFont="1" applyFill="1" applyAlignment="1" applyProtection="1">
      <alignment horizontal="right"/>
    </xf>
    <xf numFmtId="43" fontId="4" fillId="0" borderId="0" xfId="3" applyNumberFormat="1" applyFont="1" applyFill="1" applyProtection="1"/>
    <xf numFmtId="44" fontId="4" fillId="0" borderId="0" xfId="4" applyNumberFormat="1" applyFont="1" applyFill="1" applyAlignment="1" applyProtection="1">
      <alignment horizontal="right"/>
    </xf>
    <xf numFmtId="0" fontId="1" fillId="0" borderId="1" xfId="0" applyFont="1" applyFill="1" applyBorder="1" applyAlignment="1" applyProtection="1">
      <alignment horizontal="center"/>
    </xf>
    <xf numFmtId="39" fontId="1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</cellXfs>
  <cellStyles count="101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Percent" xfId="3" builtinId="5"/>
    <cellStyle name="Percent [2]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36" activePane="bottomRight" state="frozen"/>
      <selection activeCell="M42" sqref="M42"/>
      <selection pane="topRight" activeCell="M42" sqref="M42"/>
      <selection pane="bottomLeft" activeCell="M42" sqref="M42"/>
      <selection pane="bottomRight" activeCell="E61" sqref="E61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7109375" style="6" customWidth="1"/>
    <col min="24" max="16384" width="9.140625" style="5"/>
  </cols>
  <sheetData>
    <row r="1" spans="1:23" s="1" customFormat="1" ht="15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5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5" x14ac:dyDescent="0.25">
      <c r="E3" s="73" t="s">
        <v>45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2.75" x14ac:dyDescent="0.2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75" t="s">
        <v>4</v>
      </c>
      <c r="J6" s="75"/>
      <c r="K6" s="75"/>
      <c r="O6" s="75" t="s">
        <v>5</v>
      </c>
      <c r="P6" s="75"/>
      <c r="Q6" s="75"/>
      <c r="S6" s="70" t="s">
        <v>6</v>
      </c>
      <c r="T6" s="70"/>
      <c r="U6" s="70"/>
      <c r="V6" s="70"/>
      <c r="W6" s="70"/>
    </row>
    <row r="7" spans="1:23" s="7" customFormat="1" ht="12.75" x14ac:dyDescent="0.2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8</v>
      </c>
      <c r="E8" s="11">
        <v>2018</v>
      </c>
      <c r="G8" s="11" t="s">
        <v>9</v>
      </c>
      <c r="I8" s="11" t="s">
        <v>10</v>
      </c>
      <c r="K8" s="12" t="s">
        <v>11</v>
      </c>
      <c r="M8" s="11">
        <f>E8-1</f>
        <v>2017</v>
      </c>
      <c r="O8" s="11" t="s">
        <v>10</v>
      </c>
      <c r="Q8" s="12" t="s">
        <v>11</v>
      </c>
      <c r="S8" s="12">
        <f>E8</f>
        <v>2018</v>
      </c>
      <c r="T8" s="10"/>
      <c r="U8" s="12" t="s">
        <v>9</v>
      </c>
      <c r="V8" s="10"/>
      <c r="W8" s="12">
        <f>M8</f>
        <v>2017</v>
      </c>
    </row>
    <row r="9" spans="1:23" x14ac:dyDescent="0.2">
      <c r="B9" s="13" t="s">
        <v>12</v>
      </c>
    </row>
    <row r="10" spans="1:23" x14ac:dyDescent="0.2">
      <c r="C10" s="5" t="s">
        <v>13</v>
      </c>
      <c r="E10" s="14">
        <v>20648952.539999999</v>
      </c>
      <c r="F10" s="15"/>
      <c r="G10" s="14">
        <v>22880066.949999999</v>
      </c>
      <c r="H10" s="16"/>
      <c r="I10" s="14">
        <f>E10-G10</f>
        <v>-2231114.41</v>
      </c>
      <c r="J10" s="17"/>
      <c r="K10" s="18">
        <f>IF(G10=0,"n/a",IF(AND(I10/G10&lt;1,I10/G10&gt;-1),I10/G10,"n/a"))</f>
        <v>-9.7513456358133618E-2</v>
      </c>
      <c r="M10" s="14">
        <v>21320518.710000001</v>
      </c>
      <c r="N10" s="16"/>
      <c r="O10" s="14">
        <f>E10-M10</f>
        <v>-671566.17000000179</v>
      </c>
      <c r="Q10" s="18">
        <f>IF(M10=0,"n/a",IF(AND(O10/M10&lt;1,O10/M10&gt;-1),O10/M10,"n/a"))</f>
        <v>-3.1498584961022355E-2</v>
      </c>
      <c r="S10" s="19">
        <f>IF(E48=0,"n/a",E10/E48)</f>
        <v>1.584127338998276</v>
      </c>
      <c r="T10" s="20"/>
      <c r="U10" s="19">
        <f>IF(G48=0,"n/a",G10/G48)</f>
        <v>1.6389772689990791</v>
      </c>
      <c r="V10" s="20"/>
      <c r="W10" s="19">
        <f>IF(M48=0,"n/a",M10/M48)</f>
        <v>1.5979827165734808</v>
      </c>
    </row>
    <row r="11" spans="1:23" x14ac:dyDescent="0.2">
      <c r="C11" s="5" t="s">
        <v>14</v>
      </c>
      <c r="E11" s="21">
        <v>8590803.9299999997</v>
      </c>
      <c r="F11" s="16"/>
      <c r="G11" s="21">
        <v>10687962.01</v>
      </c>
      <c r="H11" s="16"/>
      <c r="I11" s="21">
        <f>E11-G11</f>
        <v>-2097158.08</v>
      </c>
      <c r="K11" s="18">
        <f>IF(G11=0,"n/a",IF(AND(I11/G11&lt;1,I11/G11&gt;-1),I11/G11,"n/a"))</f>
        <v>-0.19621683516818564</v>
      </c>
      <c r="M11" s="21">
        <v>11363560.23</v>
      </c>
      <c r="N11" s="16"/>
      <c r="O11" s="21">
        <f>E11-M11</f>
        <v>-2772756.3000000007</v>
      </c>
      <c r="Q11" s="18">
        <f>IF(M11=0,"n/a",IF(AND(O11/M11&lt;1,O11/M11&gt;-1),O11/M11,"n/a"))</f>
        <v>-0.24400418916950647</v>
      </c>
      <c r="S11" s="22">
        <f>IF(E49=0,"n/a",E11/E49)</f>
        <v>1.0830503268703089</v>
      </c>
      <c r="T11" s="20"/>
      <c r="U11" s="22">
        <f>IF(G49=0,"n/a",G11/G49)</f>
        <v>1.0653325916779366</v>
      </c>
      <c r="V11" s="20"/>
      <c r="W11" s="22">
        <f>IF(M49=0,"n/a",M11/M49)</f>
        <v>1.0344290716404447</v>
      </c>
    </row>
    <row r="12" spans="1:23" x14ac:dyDescent="0.2">
      <c r="C12" s="5" t="s">
        <v>15</v>
      </c>
      <c r="E12" s="23">
        <v>362933.91</v>
      </c>
      <c r="F12" s="16"/>
      <c r="G12" s="23">
        <v>820441.875</v>
      </c>
      <c r="H12" s="16"/>
      <c r="I12" s="23">
        <f>E12-G12</f>
        <v>-457507.96500000003</v>
      </c>
      <c r="K12" s="24">
        <f>IF(G12=0,"n/a",IF(AND(I12/G12&lt;1,I12/G12&gt;-1),I12/G12,"n/a"))</f>
        <v>-0.55763604825753199</v>
      </c>
      <c r="M12" s="23">
        <v>1061942.6299999999</v>
      </c>
      <c r="N12" s="16"/>
      <c r="O12" s="23">
        <f>E12-M12</f>
        <v>-699008.72</v>
      </c>
      <c r="Q12" s="24">
        <f>IF(M12=0,"n/a",IF(AND(O12/M12&lt;1,O12/M12&gt;-1),O12/M12,"n/a"))</f>
        <v>-0.65823585969046183</v>
      </c>
      <c r="S12" s="25">
        <f>IF(E50=0,"n/a",E12/E50)</f>
        <v>1.0843753099846427</v>
      </c>
      <c r="T12" s="20"/>
      <c r="U12" s="25">
        <f>IF(G50=0,"n/a",G12/G50)</f>
        <v>0.78348339623290153</v>
      </c>
      <c r="V12" s="20"/>
      <c r="W12" s="25">
        <f>IF(M50=0,"n/a",M12/M50)</f>
        <v>0.81161592901416191</v>
      </c>
    </row>
    <row r="13" spans="1:23" ht="6.95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21">
        <f>SUM(E10:E12)</f>
        <v>29602690.379999999</v>
      </c>
      <c r="F14" s="16"/>
      <c r="G14" s="21">
        <f>SUM(G10:G12)</f>
        <v>34388470.835000001</v>
      </c>
      <c r="H14" s="16"/>
      <c r="I14" s="21">
        <f>E14-G14</f>
        <v>-4785780.4550000019</v>
      </c>
      <c r="K14" s="18">
        <f>IF(G14=0,"n/a",IF(AND(I14/G14&lt;1,I14/G14&gt;-1),I14/G14,"n/a"))</f>
        <v>-0.13916816708607804</v>
      </c>
      <c r="M14" s="21">
        <f>SUM(M10:M12)</f>
        <v>33746021.57</v>
      </c>
      <c r="N14" s="16"/>
      <c r="O14" s="21">
        <f>E14-M14</f>
        <v>-4143331.1900000013</v>
      </c>
      <c r="Q14" s="18">
        <f>IF(M14=0,"n/a",IF(AND(O14/M14&lt;1,O14/M14&gt;-1),O14/M14,"n/a"))</f>
        <v>-0.12277984180758648</v>
      </c>
      <c r="S14" s="22">
        <f>IF(E52=0,"n/a",E14/E52)</f>
        <v>1.3896902793333434</v>
      </c>
      <c r="T14" s="20"/>
      <c r="U14" s="22">
        <f>IF(G52=0,"n/a",G14/G52)</f>
        <v>1.3733606833561971</v>
      </c>
      <c r="V14" s="20"/>
      <c r="W14" s="22">
        <f>IF(M52=0,"n/a",M14/M52)</f>
        <v>1.316356902878582</v>
      </c>
    </row>
    <row r="15" spans="1:23" ht="6.95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21">
        <v>1121298.6000000001</v>
      </c>
      <c r="F17" s="16"/>
      <c r="G17" s="21">
        <v>1086230.1680000001</v>
      </c>
      <c r="H17" s="16"/>
      <c r="I17" s="21">
        <f>E17-G17</f>
        <v>35068.43200000003</v>
      </c>
      <c r="K17" s="18">
        <f>IF(G17=0,"n/a",IF(AND(I17/G17&lt;1,I17/G17&gt;-1),I17/G17,"n/a"))</f>
        <v>3.228453143091127E-2</v>
      </c>
      <c r="M17" s="21">
        <v>1206400.56</v>
      </c>
      <c r="N17" s="16"/>
      <c r="O17" s="21">
        <f>E17-M17</f>
        <v>-85101.959999999963</v>
      </c>
      <c r="Q17" s="18">
        <f>IF(M17=0,"n/a",IF(AND(O17/M17&lt;1,O17/M17&gt;-1),O17/M17,"n/a"))</f>
        <v>-7.0542042851836836E-2</v>
      </c>
      <c r="S17" s="22">
        <f>IF(E55=0,"n/a",E17/E55)</f>
        <v>0.46403606350593696</v>
      </c>
      <c r="T17" s="20"/>
      <c r="U17" s="22">
        <f>IF(G55=0,"n/a",G17/G55)</f>
        <v>0.504410412056848</v>
      </c>
      <c r="V17" s="20"/>
      <c r="W17" s="22">
        <f>IF(M55=0,"n/a",M17/M55)</f>
        <v>0.52619161146978544</v>
      </c>
    </row>
    <row r="18" spans="2:23" x14ac:dyDescent="0.2">
      <c r="C18" s="5" t="s">
        <v>19</v>
      </c>
      <c r="E18" s="23">
        <v>68986.179999999993</v>
      </c>
      <c r="F18" s="27"/>
      <c r="G18" s="23">
        <v>116516.01</v>
      </c>
      <c r="H18" s="28"/>
      <c r="I18" s="23">
        <f>E18-G18</f>
        <v>-47529.83</v>
      </c>
      <c r="J18" s="29"/>
      <c r="K18" s="24">
        <f>IF(G18=0,"n/a",IF(AND(I18/G18&lt;1,I18/G18&gt;-1),I18/G18,"n/a"))</f>
        <v>-0.40792531429800938</v>
      </c>
      <c r="L18" s="30"/>
      <c r="M18" s="23">
        <v>94458.23</v>
      </c>
      <c r="N18" s="31"/>
      <c r="O18" s="23">
        <f>E18-M18</f>
        <v>-25472.050000000003</v>
      </c>
      <c r="Q18" s="24">
        <f>IF(M18=0,"n/a",IF(AND(O18/M18&lt;1,O18/M18&gt;-1),O18/M18,"n/a"))</f>
        <v>-0.2696646972953019</v>
      </c>
      <c r="S18" s="25">
        <f>IF(E56=0,"n/a",E18/E56)</f>
        <v>0.48419169409799473</v>
      </c>
      <c r="T18" s="20"/>
      <c r="U18" s="25">
        <f>IF(G56=0,"n/a",G18/G56)</f>
        <v>0.51601878670315948</v>
      </c>
      <c r="V18" s="20"/>
      <c r="W18" s="25">
        <f>IF(M56=0,"n/a",M18/M56)</f>
        <v>0.55530020046677597</v>
      </c>
    </row>
    <row r="19" spans="2:23" ht="6.95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23">
        <f>SUM(E17:E18)</f>
        <v>1190284.78</v>
      </c>
      <c r="F20" s="27"/>
      <c r="G20" s="23">
        <f>SUM(G17:G18)</f>
        <v>1202746.1780000001</v>
      </c>
      <c r="H20" s="28"/>
      <c r="I20" s="23">
        <f>E20-G20</f>
        <v>-12461.398000000045</v>
      </c>
      <c r="J20" s="29"/>
      <c r="K20" s="24">
        <f>IF(G20=0,"n/a",IF(AND(I20/G20&lt;1,I20/G20&gt;-1),I20/G20,"n/a"))</f>
        <v>-1.0360787860262935E-2</v>
      </c>
      <c r="L20" s="30"/>
      <c r="M20" s="23">
        <f>SUM(M17:M18)</f>
        <v>1300858.79</v>
      </c>
      <c r="N20" s="31"/>
      <c r="O20" s="23">
        <f>E20-M20</f>
        <v>-110574.01000000001</v>
      </c>
      <c r="Q20" s="24">
        <f>IF(M20=0,"n/a",IF(AND(O20/M20&lt;1,O20/M20&gt;-1),O20/M20,"n/a"))</f>
        <v>-8.500077860103479E-2</v>
      </c>
      <c r="S20" s="25">
        <f>IF(E58=0,"n/a",E20/E58)</f>
        <v>0.46515831724882872</v>
      </c>
      <c r="T20" s="20"/>
      <c r="U20" s="25">
        <f>IF(G58=0,"n/a",G20/G58)</f>
        <v>0.50551207579826196</v>
      </c>
      <c r="V20" s="20"/>
      <c r="W20" s="25">
        <f>IF(M58=0,"n/a",M20/M58)</f>
        <v>0.52820210694715986</v>
      </c>
    </row>
    <row r="21" spans="2:23" ht="6.95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21">
        <f>E14+E20</f>
        <v>30792975.16</v>
      </c>
      <c r="F22" s="32"/>
      <c r="G22" s="21">
        <f>G14+G20</f>
        <v>35591217.013000004</v>
      </c>
      <c r="H22" s="32"/>
      <c r="I22" s="21">
        <f>E22-G22</f>
        <v>-4798241.8530000038</v>
      </c>
      <c r="J22" s="33"/>
      <c r="K22" s="18">
        <f>IF(G22=0,"n/a",IF(AND(I22/G22&lt;1,I22/G22&gt;-1),I22/G22,"n/a"))</f>
        <v>-0.13481533523417882</v>
      </c>
      <c r="L22" s="33"/>
      <c r="M22" s="21">
        <f>M14+M20</f>
        <v>35046880.359999999</v>
      </c>
      <c r="N22" s="32"/>
      <c r="O22" s="21">
        <f>E22-M22</f>
        <v>-4253905.1999999993</v>
      </c>
      <c r="Q22" s="18">
        <f>IF(M22=0,"n/a",IF(AND(O22/M22&lt;1,O22/M22&gt;-1),O22/M22,"n/a"))</f>
        <v>-0.12137757073679808</v>
      </c>
      <c r="S22" s="22">
        <f>IF(E60=0,"n/a",E22/E60)</f>
        <v>1.2905404461519228</v>
      </c>
      <c r="T22" s="20"/>
      <c r="U22" s="22">
        <f>IF(G60=0,"n/a",G22/G60)</f>
        <v>1.2980535374615327</v>
      </c>
      <c r="V22" s="20"/>
      <c r="W22" s="22">
        <f>IF(M60=0,"n/a",M22/M60)</f>
        <v>1.2472764907562002</v>
      </c>
    </row>
    <row r="23" spans="2:23" ht="6.95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21">
        <v>461733.61</v>
      </c>
      <c r="F25" s="32"/>
      <c r="G25" s="21">
        <v>510689.99800000002</v>
      </c>
      <c r="H25" s="32"/>
      <c r="I25" s="21">
        <f>E25-G25</f>
        <v>-48956.388000000035</v>
      </c>
      <c r="J25" s="33"/>
      <c r="K25" s="18">
        <f>IF(G25=0,"n/a",IF(AND(I25/G25&lt;1,I25/G25&gt;-1),I25/G25,"n/a"))</f>
        <v>-9.5863220724366011E-2</v>
      </c>
      <c r="L25" s="33"/>
      <c r="M25" s="21">
        <v>518453.72</v>
      </c>
      <c r="N25" s="32"/>
      <c r="O25" s="21">
        <f>E25-M25</f>
        <v>-56720.109999999986</v>
      </c>
      <c r="Q25" s="18">
        <f>IF(M25=0,"n/a",IF(AND(O25/M25&lt;1,O25/M25&gt;-1),O25/M25,"n/a"))</f>
        <v>-0.10940245543999566</v>
      </c>
      <c r="S25" s="22">
        <f>IF(E63=0,"n/a",E25/E63)</f>
        <v>0.13231789345301925</v>
      </c>
      <c r="T25" s="20"/>
      <c r="U25" s="22">
        <f>IF(G63=0,"n/a",G25/G63)</f>
        <v>0.16162630772074277</v>
      </c>
      <c r="V25" s="20"/>
      <c r="W25" s="22">
        <f>IF(M63=0,"n/a",M25/M63)</f>
        <v>0.15023803190025042</v>
      </c>
    </row>
    <row r="26" spans="2:23" x14ac:dyDescent="0.2">
      <c r="C26" s="5" t="s">
        <v>24</v>
      </c>
      <c r="E26" s="23">
        <v>982279.23</v>
      </c>
      <c r="F26" s="27"/>
      <c r="G26" s="23">
        <v>1236168.142</v>
      </c>
      <c r="H26" s="28"/>
      <c r="I26" s="23">
        <f>E26-G26</f>
        <v>-253888.91200000001</v>
      </c>
      <c r="J26" s="29"/>
      <c r="K26" s="24">
        <f>IF(G26=0,"n/a",IF(AND(I26/G26&lt;1,I26/G26&gt;-1),I26/G26,"n/a"))</f>
        <v>-0.20538380125961861</v>
      </c>
      <c r="L26" s="30"/>
      <c r="M26" s="23">
        <v>1173754.6100000001</v>
      </c>
      <c r="N26" s="31"/>
      <c r="O26" s="23">
        <f>E26-M26</f>
        <v>-191475.38000000012</v>
      </c>
      <c r="Q26" s="24">
        <f>IF(M26=0,"n/a",IF(AND(O26/M26&lt;1,O26/M26&gt;-1),O26/M26,"n/a"))</f>
        <v>-0.16313067345482044</v>
      </c>
      <c r="S26" s="25">
        <f>IF(E64=0,"n/a",E26/E64)</f>
        <v>7.0774006462668751E-2</v>
      </c>
      <c r="T26" s="20"/>
      <c r="U26" s="25">
        <f>IF(G64=0,"n/a",G26/G64)</f>
        <v>8.2711833898152898E-2</v>
      </c>
      <c r="V26" s="20"/>
      <c r="W26" s="25">
        <f>IF(M64=0,"n/a",M26/M64)</f>
        <v>8.0721293763836049E-2</v>
      </c>
    </row>
    <row r="27" spans="2:23" ht="6.95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23">
        <f>SUM(E25:E26)</f>
        <v>1444012.8399999999</v>
      </c>
      <c r="F28" s="27"/>
      <c r="G28" s="23">
        <f>SUM(G25:G26)</f>
        <v>1746858.1400000001</v>
      </c>
      <c r="H28" s="28"/>
      <c r="I28" s="23">
        <f>E28-G28</f>
        <v>-302845.30000000028</v>
      </c>
      <c r="J28" s="29"/>
      <c r="K28" s="24">
        <f>IF(G28=0,"n/a",IF(AND(I28/G28&lt;1,I28/G28&gt;-1),I28/G28,"n/a"))</f>
        <v>-0.17336570902088264</v>
      </c>
      <c r="L28" s="30"/>
      <c r="M28" s="23">
        <f>SUM(M25:M26)</f>
        <v>1692208.33</v>
      </c>
      <c r="N28" s="31"/>
      <c r="O28" s="23">
        <f>E28-M28</f>
        <v>-248195.49000000022</v>
      </c>
      <c r="Q28" s="24">
        <f>IF(M28=0,"n/a",IF(AND(O28/M28&lt;1,O28/M28&gt;-1),O28/M28,"n/a"))</f>
        <v>-0.14666958293486251</v>
      </c>
      <c r="S28" s="25">
        <f>IF(E66=0,"n/a",E28/E66)</f>
        <v>8.3138922407087604E-2</v>
      </c>
      <c r="T28" s="20"/>
      <c r="U28" s="25">
        <f>IF(G66=0,"n/a",G28/G66)</f>
        <v>9.6483902919038023E-2</v>
      </c>
      <c r="V28" s="20"/>
      <c r="W28" s="25">
        <f>IF(M66=0,"n/a",M28/M66)</f>
        <v>9.4054880936288887E-2</v>
      </c>
    </row>
    <row r="29" spans="2:23" ht="6.95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21">
        <f>E22+E28</f>
        <v>32236988</v>
      </c>
      <c r="F30" s="32"/>
      <c r="G30" s="21">
        <f>G22+G28</f>
        <v>37338075.153000005</v>
      </c>
      <c r="H30" s="32"/>
      <c r="I30" s="21">
        <f>E30-G30</f>
        <v>-5101087.1530000046</v>
      </c>
      <c r="J30" s="33"/>
      <c r="K30" s="18">
        <f>IF(G30=0,"n/a",IF(AND(I30/G30&lt;1,I30/G30&gt;-1),I30/G30,"n/a"))</f>
        <v>-0.13661891064542858</v>
      </c>
      <c r="L30" s="33"/>
      <c r="M30" s="21">
        <f>M22+M28</f>
        <v>36739088.689999998</v>
      </c>
      <c r="N30" s="32"/>
      <c r="O30" s="21">
        <f>E30-M30</f>
        <v>-4502100.6899999976</v>
      </c>
      <c r="Q30" s="18">
        <f>IF(M30=0,"n/a",IF(AND(O30/M30&lt;1,O30/M30&gt;-1),O30/M30,"n/a"))</f>
        <v>-0.12254252488373298</v>
      </c>
      <c r="S30" s="19">
        <f>IF(E68=0,"n/a",E30/E68)</f>
        <v>0.78189698607062508</v>
      </c>
      <c r="T30" s="20"/>
      <c r="U30" s="19">
        <f>IF(G68=0,"n/a",G30/G68)</f>
        <v>0.82018279010080164</v>
      </c>
      <c r="V30" s="20"/>
      <c r="W30" s="19">
        <f>IF(M68=0,"n/a",M30/M68)</f>
        <v>0.7971086907440541</v>
      </c>
    </row>
    <row r="31" spans="2:23" ht="6.95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21">
        <v>-118371.91</v>
      </c>
      <c r="F32" s="32"/>
      <c r="G32" s="21">
        <v>-982657.51199999999</v>
      </c>
      <c r="H32" s="32"/>
      <c r="I32" s="21">
        <f>E32-G32</f>
        <v>864285.60199999996</v>
      </c>
      <c r="J32" s="33"/>
      <c r="K32" s="18">
        <f>IF(G32=0,"n/a",IF(AND(I32/G32&lt;1,I32/G32&gt;-1),I32/G32,"n/a"))</f>
        <v>-0.87953899649219791</v>
      </c>
      <c r="L32" s="33"/>
      <c r="M32" s="21">
        <v>639199.80000000005</v>
      </c>
      <c r="N32" s="32"/>
      <c r="O32" s="21">
        <f>E32-M32</f>
        <v>-757571.71000000008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23">
        <v>926567.97</v>
      </c>
      <c r="F33" s="27"/>
      <c r="G33" s="23">
        <v>1042808.0550000001</v>
      </c>
      <c r="H33" s="28"/>
      <c r="I33" s="23">
        <f>E33-G33</f>
        <v>-116240.08500000008</v>
      </c>
      <c r="J33" s="29"/>
      <c r="K33" s="24">
        <f>IF(G33=0,"n/a",IF(AND(I33/G33&lt;1,I33/G33&gt;-1),I33/G33,"n/a"))</f>
        <v>-0.11146834208141984</v>
      </c>
      <c r="L33" s="30"/>
      <c r="M33" s="23">
        <v>880243.66</v>
      </c>
      <c r="N33" s="31"/>
      <c r="O33" s="23">
        <f>E33-M33</f>
        <v>46324.309999999939</v>
      </c>
      <c r="Q33" s="24">
        <f>IF(M33=0,"n/a",IF(AND(O33/M33&lt;1,O33/M33&gt;-1),O33/M33,"n/a"))</f>
        <v>5.2626689750880952E-2</v>
      </c>
    </row>
    <row r="34" spans="1:23" ht="6.95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29</v>
      </c>
      <c r="E35" s="37">
        <f>SUM(E30:E33)</f>
        <v>33045184.059999999</v>
      </c>
      <c r="F35" s="38"/>
      <c r="G35" s="37">
        <f>SUM(G30:G33)</f>
        <v>37398225.696000002</v>
      </c>
      <c r="H35" s="32"/>
      <c r="I35" s="37">
        <f>E35-G35</f>
        <v>-4353041.6360000037</v>
      </c>
      <c r="J35" s="33"/>
      <c r="K35" s="39">
        <f>IF(G35=0,"n/a",IF(AND(I35/G35&lt;1,I35/G35&gt;-1),I35/G35,"n/a"))</f>
        <v>-0.11639700961710575</v>
      </c>
      <c r="L35" s="33"/>
      <c r="M35" s="37">
        <f>SUM(M30:M33)</f>
        <v>38258532.149999991</v>
      </c>
      <c r="N35" s="32"/>
      <c r="O35" s="37">
        <f>E35-M35</f>
        <v>-5213348.0899999924</v>
      </c>
      <c r="Q35" s="39">
        <f>IF(M35=0,"n/a",IF(AND(O35/M35&lt;1,O35/M35&gt;-1),O35/M35,"n/a"))</f>
        <v>-0.136266286159648</v>
      </c>
    </row>
    <row r="36" spans="1:23" ht="12.75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30</v>
      </c>
      <c r="E37" s="14">
        <v>1724565.04</v>
      </c>
      <c r="F37" s="14"/>
      <c r="G37" s="14">
        <v>1844266.977</v>
      </c>
      <c r="H37" s="40"/>
      <c r="I37" s="41"/>
      <c r="J37" s="40"/>
      <c r="K37" s="42"/>
      <c r="L37" s="40"/>
      <c r="M37" s="14">
        <v>1843854.19</v>
      </c>
      <c r="N37" s="16"/>
      <c r="O37" s="35"/>
    </row>
    <row r="38" spans="1:23" x14ac:dyDescent="0.2">
      <c r="C38" s="5" t="s">
        <v>31</v>
      </c>
      <c r="E38" s="21">
        <v>401529.08</v>
      </c>
      <c r="F38" s="35"/>
      <c r="G38" s="21">
        <v>461613.38799999998</v>
      </c>
      <c r="H38" s="16"/>
      <c r="I38" s="35"/>
      <c r="M38" s="21">
        <v>473133.47</v>
      </c>
      <c r="N38" s="16"/>
      <c r="O38" s="35"/>
    </row>
    <row r="39" spans="1:23" x14ac:dyDescent="0.2">
      <c r="C39" s="5" t="s">
        <v>32</v>
      </c>
      <c r="E39" s="21">
        <v>138369.35999999999</v>
      </c>
      <c r="F39" s="16"/>
      <c r="G39" s="21">
        <v>197706.01800000001</v>
      </c>
      <c r="H39" s="16"/>
      <c r="I39" s="35"/>
      <c r="M39" s="21">
        <v>196978.82</v>
      </c>
      <c r="N39" s="16"/>
      <c r="O39" s="35"/>
    </row>
    <row r="40" spans="1:23" x14ac:dyDescent="0.2">
      <c r="C40" s="5" t="s">
        <v>33</v>
      </c>
      <c r="E40" s="21">
        <v>-78381.98</v>
      </c>
      <c r="F40" s="16"/>
      <c r="G40" s="21">
        <v>-93594.861000000004</v>
      </c>
      <c r="H40" s="16"/>
      <c r="I40" s="35"/>
      <c r="M40" s="21">
        <v>-93247.05</v>
      </c>
      <c r="N40" s="16"/>
      <c r="O40" s="35"/>
    </row>
    <row r="41" spans="1:23" x14ac:dyDescent="0.2">
      <c r="C41" s="5" t="s">
        <v>34</v>
      </c>
      <c r="E41" s="21">
        <v>621815.53</v>
      </c>
      <c r="F41" s="16"/>
      <c r="G41" s="21">
        <v>715700.701</v>
      </c>
      <c r="H41" s="16"/>
      <c r="I41" s="35"/>
      <c r="K41" s="43"/>
      <c r="M41" s="21">
        <v>741721.55</v>
      </c>
      <c r="N41" s="16"/>
      <c r="O41" s="35"/>
    </row>
    <row r="42" spans="1:23" x14ac:dyDescent="0.2">
      <c r="C42" s="5" t="s">
        <v>35</v>
      </c>
      <c r="E42" s="21">
        <v>-23</v>
      </c>
      <c r="F42" s="16"/>
      <c r="G42" s="44">
        <v>0</v>
      </c>
      <c r="H42" s="16"/>
      <c r="I42" s="35"/>
      <c r="K42" s="43"/>
      <c r="M42" s="21">
        <v>-49045.26</v>
      </c>
      <c r="N42" s="16"/>
      <c r="O42" s="35"/>
    </row>
    <row r="43" spans="1:23" x14ac:dyDescent="0.2">
      <c r="C43" s="5" t="s">
        <v>36</v>
      </c>
      <c r="E43" s="21">
        <v>0</v>
      </c>
      <c r="F43" s="16"/>
      <c r="G43" s="44">
        <v>0</v>
      </c>
      <c r="H43" s="16"/>
      <c r="I43" s="35"/>
      <c r="K43" s="43"/>
      <c r="M43" s="21">
        <v>2274590.7200000002</v>
      </c>
      <c r="N43" s="16"/>
      <c r="O43" s="35"/>
    </row>
    <row r="44" spans="1:23" x14ac:dyDescent="0.2">
      <c r="C44" s="5" t="s">
        <v>37</v>
      </c>
      <c r="E44" s="21">
        <v>155199.91</v>
      </c>
      <c r="F44" s="16"/>
      <c r="G44" s="21">
        <v>172348.837</v>
      </c>
      <c r="H44" s="16"/>
      <c r="I44" s="35"/>
      <c r="K44" s="43"/>
      <c r="M44" s="21">
        <v>400691.78</v>
      </c>
      <c r="N44" s="16"/>
      <c r="O44" s="35"/>
    </row>
    <row r="45" spans="1:23" x14ac:dyDescent="0.2">
      <c r="E45" s="45"/>
      <c r="F45" s="16"/>
      <c r="G45" s="16"/>
      <c r="H45" s="16"/>
      <c r="I45" s="16"/>
      <c r="M45" s="16"/>
      <c r="N45" s="16"/>
      <c r="O45" s="16"/>
    </row>
    <row r="46" spans="1:23" ht="12.75" x14ac:dyDescent="0.2">
      <c r="A46" s="3" t="s">
        <v>38</v>
      </c>
      <c r="E46" s="45"/>
      <c r="F46" s="16"/>
      <c r="G46" s="16"/>
      <c r="H46" s="16"/>
      <c r="I46" s="16"/>
      <c r="M46" s="16"/>
      <c r="N46" s="16"/>
      <c r="O46" s="16"/>
    </row>
    <row r="47" spans="1:23" x14ac:dyDescent="0.2">
      <c r="B47" s="13" t="s">
        <v>39</v>
      </c>
      <c r="E47" s="45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13</v>
      </c>
      <c r="E48" s="45">
        <v>13034907</v>
      </c>
      <c r="F48" s="16"/>
      <c r="G48" s="45">
        <v>13959966</v>
      </c>
      <c r="H48" s="46"/>
      <c r="I48" s="45">
        <f>E48-G48</f>
        <v>-925059</v>
      </c>
      <c r="K48" s="18">
        <f>IF(G48=0,"n/a",IF(AND(I48/G48&lt;1,I48/G48&gt;-1),I48/G48,"n/a"))</f>
        <v>-6.6265132737429303E-2</v>
      </c>
      <c r="M48" s="45">
        <v>13342146</v>
      </c>
      <c r="N48" s="46"/>
      <c r="O48" s="45">
        <f>E48-M48</f>
        <v>-307239</v>
      </c>
      <c r="Q48" s="18">
        <f>IF(M48=0,"n/a",IF(AND(O48/M48&lt;1,O48/M48&gt;-1),O48/M48,"n/a"))</f>
        <v>-2.3027704838487002E-2</v>
      </c>
    </row>
    <row r="49" spans="2:23" x14ac:dyDescent="0.2">
      <c r="C49" s="5" t="s">
        <v>14</v>
      </c>
      <c r="E49" s="45">
        <v>7932045</v>
      </c>
      <c r="F49" s="16"/>
      <c r="G49" s="45">
        <v>10032512</v>
      </c>
      <c r="H49" s="46"/>
      <c r="I49" s="45">
        <f>E49-G49</f>
        <v>-2100467</v>
      </c>
      <c r="K49" s="18">
        <f>IF(G49=0,"n/a",IF(AND(I49/G49&lt;1,I49/G49&gt;-1),I49/G49,"n/a"))</f>
        <v>-0.20936600923078885</v>
      </c>
      <c r="M49" s="45">
        <v>10985345</v>
      </c>
      <c r="N49" s="46"/>
      <c r="O49" s="45">
        <f>E49-M49</f>
        <v>-3053300</v>
      </c>
      <c r="Q49" s="18">
        <f>IF(M49=0,"n/a",IF(AND(O49/M49&lt;1,O49/M49&gt;-1),O49/M49,"n/a"))</f>
        <v>-0.27794302318224873</v>
      </c>
    </row>
    <row r="50" spans="2:23" x14ac:dyDescent="0.2">
      <c r="C50" s="5" t="s">
        <v>15</v>
      </c>
      <c r="E50" s="47">
        <v>334694</v>
      </c>
      <c r="F50" s="16"/>
      <c r="G50" s="47">
        <v>1047172</v>
      </c>
      <c r="H50" s="46"/>
      <c r="I50" s="47">
        <f>E50-G50</f>
        <v>-712478</v>
      </c>
      <c r="K50" s="24">
        <f>IF(G50=0,"n/a",IF(AND(I50/G50&lt;1,I50/G50&gt;-1),I50/G50,"n/a"))</f>
        <v>-0.68038297433468431</v>
      </c>
      <c r="M50" s="47">
        <v>1308430</v>
      </c>
      <c r="N50" s="46"/>
      <c r="O50" s="47">
        <f>E50-M50</f>
        <v>-973736</v>
      </c>
      <c r="Q50" s="24">
        <f>IF(M50=0,"n/a",IF(AND(O50/M50&lt;1,O50/M50&gt;-1),O50/M50,"n/a"))</f>
        <v>-0.74420182967373116</v>
      </c>
    </row>
    <row r="51" spans="2:23" ht="6.95" customHeight="1" x14ac:dyDescent="0.2">
      <c r="E51" s="45"/>
      <c r="F51" s="16"/>
      <c r="G51" s="45"/>
      <c r="H51" s="16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5">
        <f>SUM(E48:E50)</f>
        <v>21301646</v>
      </c>
      <c r="F52" s="16"/>
      <c r="G52" s="45">
        <f>SUM(G48:G50)</f>
        <v>25039650</v>
      </c>
      <c r="H52" s="46"/>
      <c r="I52" s="45">
        <f>E52-G52</f>
        <v>-3738004</v>
      </c>
      <c r="K52" s="18">
        <f>IF(G52=0,"n/a",IF(AND(I52/G52&lt;1,I52/G52&gt;-1),I52/G52,"n/a"))</f>
        <v>-0.14928339653309849</v>
      </c>
      <c r="M52" s="45">
        <f>SUM(M48:M50)</f>
        <v>25635921</v>
      </c>
      <c r="N52" s="46"/>
      <c r="O52" s="45">
        <f>E52-M52</f>
        <v>-4334275</v>
      </c>
      <c r="Q52" s="18">
        <f>IF(M52=0,"n/a",IF(AND(O52/M52&lt;1,O52/M52&gt;-1),O52/M52,"n/a"))</f>
        <v>-0.16907038370105759</v>
      </c>
    </row>
    <row r="53" spans="2:23" ht="6.95" customHeight="1" x14ac:dyDescent="0.2">
      <c r="E53" s="45"/>
      <c r="F53" s="16"/>
      <c r="G53" s="45"/>
      <c r="H53" s="16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x14ac:dyDescent="0.2">
      <c r="B54" s="13" t="s">
        <v>40</v>
      </c>
      <c r="E54" s="45"/>
      <c r="F54" s="16"/>
      <c r="G54" s="45"/>
      <c r="H54" s="46"/>
      <c r="I54" s="45"/>
      <c r="K54" s="26"/>
      <c r="M54" s="45"/>
      <c r="N54" s="46"/>
      <c r="O54" s="45"/>
      <c r="Q54" s="26"/>
    </row>
    <row r="55" spans="2:23" x14ac:dyDescent="0.2">
      <c r="C55" s="5" t="s">
        <v>18</v>
      </c>
      <c r="E55" s="45">
        <v>2416404</v>
      </c>
      <c r="F55" s="16"/>
      <c r="G55" s="45">
        <v>2153465</v>
      </c>
      <c r="H55" s="46"/>
      <c r="I55" s="45">
        <f>E55-G55</f>
        <v>262939</v>
      </c>
      <c r="K55" s="18">
        <f>IF(G55=0,"n/a",IF(AND(I55/G55&lt;1,I55/G55&gt;-1),I55/G55,"n/a"))</f>
        <v>0.12210042884374717</v>
      </c>
      <c r="M55" s="45">
        <v>2292702</v>
      </c>
      <c r="N55" s="46"/>
      <c r="O55" s="45">
        <f t="shared" ref="O55:O60" si="0">E55-M55</f>
        <v>123702</v>
      </c>
      <c r="Q55" s="18">
        <f>IF(M55=0,"n/a",IF(AND(O55/M55&lt;1,O55/M55&gt;-1),O55/M55,"n/a"))</f>
        <v>5.3954678802565707E-2</v>
      </c>
    </row>
    <row r="56" spans="2:23" x14ac:dyDescent="0.2">
      <c r="C56" s="5" t="s">
        <v>19</v>
      </c>
      <c r="E56" s="47">
        <v>142477</v>
      </c>
      <c r="F56" s="16"/>
      <c r="G56" s="47">
        <v>225798</v>
      </c>
      <c r="H56" s="46"/>
      <c r="I56" s="47">
        <f>E56-G56</f>
        <v>-83321</v>
      </c>
      <c r="K56" s="24">
        <f>IF(G56=0,"n/a",IF(AND(I56/G56&lt;1,I56/G56&gt;-1),I56/G56,"n/a"))</f>
        <v>-0.36900681139779801</v>
      </c>
      <c r="M56" s="47">
        <v>170103</v>
      </c>
      <c r="N56" s="46"/>
      <c r="O56" s="47">
        <f t="shared" si="0"/>
        <v>-27626</v>
      </c>
      <c r="Q56" s="24">
        <f>IF(M56=0,"n/a",IF(AND(O56/M56&lt;1,O56/M56&gt;-1),O56/M56,"n/a"))</f>
        <v>-0.1624074825252935</v>
      </c>
    </row>
    <row r="57" spans="2:23" ht="6.95" customHeight="1" x14ac:dyDescent="0.2">
      <c r="E57" s="45"/>
      <c r="F57" s="16"/>
      <c r="G57" s="45"/>
      <c r="H57" s="16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7">
        <f>SUM(E55:E56)</f>
        <v>2558881</v>
      </c>
      <c r="F58" s="16"/>
      <c r="G58" s="47">
        <f>SUM(G55:G56)</f>
        <v>2379263</v>
      </c>
      <c r="H58" s="46"/>
      <c r="I58" s="47">
        <f>E58-G58</f>
        <v>179618</v>
      </c>
      <c r="K58" s="24">
        <f>IF(G58=0,"n/a",IF(AND(I58/G58&lt;1,I58/G58&gt;-1),I58/G58,"n/a"))</f>
        <v>7.5493125392190774E-2</v>
      </c>
      <c r="M58" s="47">
        <f>SUM(M55:M56)</f>
        <v>2462805</v>
      </c>
      <c r="N58" s="46"/>
      <c r="O58" s="47">
        <f t="shared" si="0"/>
        <v>96076</v>
      </c>
      <c r="Q58" s="24">
        <f>IF(M58=0,"n/a",IF(AND(O58/M58&lt;1,O58/M58&gt;-1),O58/M58,"n/a"))</f>
        <v>3.9010802722911478E-2</v>
      </c>
    </row>
    <row r="59" spans="2:23" ht="6.95" customHeight="1" x14ac:dyDescent="0.2">
      <c r="E59" s="45"/>
      <c r="F59" s="16"/>
      <c r="G59" s="45"/>
      <c r="H59" s="16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5">
        <f>E52+E58</f>
        <v>23860527</v>
      </c>
      <c r="F60" s="16"/>
      <c r="G60" s="45">
        <f>G52+G58</f>
        <v>27418913</v>
      </c>
      <c r="H60" s="46"/>
      <c r="I60" s="45">
        <f>E60-G60</f>
        <v>-3558386</v>
      </c>
      <c r="K60" s="18">
        <f>IF(G60=0,"n/a",IF(AND(I60/G60&lt;1,I60/G60&gt;-1),I60/G60,"n/a"))</f>
        <v>-0.12977852185460453</v>
      </c>
      <c r="M60" s="45">
        <f>M52+M58</f>
        <v>28098726</v>
      </c>
      <c r="N60" s="46"/>
      <c r="O60" s="45">
        <f t="shared" si="0"/>
        <v>-4238199</v>
      </c>
      <c r="Q60" s="18">
        <f>IF(M60=0,"n/a",IF(AND(O60/M60&lt;1,O60/M60&gt;-1),O60/M60,"n/a"))</f>
        <v>-0.15083242564093474</v>
      </c>
    </row>
    <row r="61" spans="2:23" ht="6.95" customHeight="1" x14ac:dyDescent="0.2">
      <c r="E61" s="45"/>
      <c r="F61" s="16"/>
      <c r="G61" s="45"/>
      <c r="H61" s="16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x14ac:dyDescent="0.2">
      <c r="B62" s="13" t="s">
        <v>42</v>
      </c>
      <c r="E62" s="45"/>
      <c r="F62" s="16"/>
      <c r="G62" s="45"/>
      <c r="H62" s="46"/>
      <c r="I62" s="45"/>
      <c r="K62" s="26"/>
      <c r="M62" s="45"/>
      <c r="N62" s="46"/>
      <c r="O62" s="45"/>
      <c r="Q62" s="26"/>
    </row>
    <row r="63" spans="2:23" x14ac:dyDescent="0.2">
      <c r="C63" s="5" t="s">
        <v>23</v>
      </c>
      <c r="E63" s="45">
        <v>3489578</v>
      </c>
      <c r="F63" s="16"/>
      <c r="G63" s="45">
        <v>3159696</v>
      </c>
      <c r="H63" s="46"/>
      <c r="I63" s="45">
        <f>E63-G63</f>
        <v>329882</v>
      </c>
      <c r="K63" s="18">
        <f>IF(G63=0,"n/a",IF(AND(I63/G63&lt;1,I63/G63&gt;-1),I63/G63,"n/a"))</f>
        <v>0.10440308181546579</v>
      </c>
      <c r="M63" s="45">
        <v>3450882</v>
      </c>
      <c r="N63" s="46"/>
      <c r="O63" s="45">
        <f t="shared" ref="O63:O68" si="1">E63-M63</f>
        <v>38696</v>
      </c>
      <c r="Q63" s="18">
        <f>IF(M63=0,"n/a",IF(AND(O63/M63&lt;1,O63/M63&gt;-1),O63/M63,"n/a"))</f>
        <v>1.1213365162877201E-2</v>
      </c>
    </row>
    <row r="64" spans="2:23" x14ac:dyDescent="0.2">
      <c r="C64" s="5" t="s">
        <v>24</v>
      </c>
      <c r="E64" s="47">
        <v>13879096</v>
      </c>
      <c r="F64" s="16"/>
      <c r="G64" s="47">
        <v>14945481</v>
      </c>
      <c r="H64" s="46"/>
      <c r="I64" s="47">
        <f>E64-G64</f>
        <v>-1066385</v>
      </c>
      <c r="K64" s="24">
        <f>IF(G64=0,"n/a",IF(AND(I64/G64&lt;1,I64/G64&gt;-1),I64/G64,"n/a"))</f>
        <v>-7.1351668106232238E-2</v>
      </c>
      <c r="M64" s="47">
        <v>14540830</v>
      </c>
      <c r="N64" s="46"/>
      <c r="O64" s="47">
        <f t="shared" si="1"/>
        <v>-661734</v>
      </c>
      <c r="Q64" s="24">
        <f>IF(M64=0,"n/a",IF(AND(O64/M64&lt;1,O64/M64&gt;-1),O64/M64,"n/a"))</f>
        <v>-4.5508681416397828E-2</v>
      </c>
    </row>
    <row r="65" spans="1:23" ht="6.95" customHeight="1" x14ac:dyDescent="0.2">
      <c r="E65" s="45"/>
      <c r="F65" s="16"/>
      <c r="G65" s="45"/>
      <c r="H65" s="16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7">
        <f>SUM(E63:E64)</f>
        <v>17368674</v>
      </c>
      <c r="F66" s="16"/>
      <c r="G66" s="47">
        <f>SUM(G63:G64)</f>
        <v>18105177</v>
      </c>
      <c r="H66" s="46"/>
      <c r="I66" s="47">
        <f>E66-G66</f>
        <v>-736503</v>
      </c>
      <c r="K66" s="24">
        <f>IF(G66=0,"n/a",IF(AND(I66/G66&lt;1,I66/G66&gt;-1),I66/G66,"n/a"))</f>
        <v>-4.0679138348108941E-2</v>
      </c>
      <c r="M66" s="47">
        <f>SUM(M63:M64)</f>
        <v>17991712</v>
      </c>
      <c r="N66" s="46"/>
      <c r="O66" s="47">
        <f t="shared" si="1"/>
        <v>-623038</v>
      </c>
      <c r="Q66" s="24">
        <f>IF(M66=0,"n/a",IF(AND(O66/M66&lt;1,O66/M66&gt;-1),O66/M66,"n/a"))</f>
        <v>-3.4629167029796834E-2</v>
      </c>
    </row>
    <row r="67" spans="1:23" ht="6.95" customHeight="1" x14ac:dyDescent="0.2">
      <c r="E67" s="45"/>
      <c r="F67" s="16"/>
      <c r="G67" s="45"/>
      <c r="H67" s="16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43</v>
      </c>
      <c r="E68" s="48">
        <f>E60+E66</f>
        <v>41229201</v>
      </c>
      <c r="F68" s="16"/>
      <c r="G68" s="48">
        <f>G60+G66</f>
        <v>45524090</v>
      </c>
      <c r="H68" s="46"/>
      <c r="I68" s="48">
        <f>E68-G68</f>
        <v>-4294889</v>
      </c>
      <c r="K68" s="39">
        <f>IF(G68=0,"n/a",IF(AND(I68/G68&lt;1,I68/G68&gt;-1),I68/G68,"n/a"))</f>
        <v>-9.4343214768268846E-2</v>
      </c>
      <c r="M68" s="48">
        <f>M60+M66</f>
        <v>46090438</v>
      </c>
      <c r="N68" s="46"/>
      <c r="O68" s="48">
        <f t="shared" si="1"/>
        <v>-4861237</v>
      </c>
      <c r="Q68" s="39">
        <f>IF(M68=0,"n/a",IF(AND(O68/M68&lt;1,O68/M68&gt;-1),O68/M68,"n/a"))</f>
        <v>-0.10547170326304992</v>
      </c>
    </row>
    <row r="69" spans="1:23" ht="12.75" thickTop="1" x14ac:dyDescent="0.2"/>
    <row r="70" spans="1:23" ht="12.75" x14ac:dyDescent="0.2">
      <c r="A70" s="5" t="s">
        <v>3</v>
      </c>
      <c r="C70" s="71" t="s">
        <v>44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32" activePane="bottomRight" state="frozen"/>
      <selection activeCell="M42" sqref="M42"/>
      <selection pane="topRight" activeCell="M42" sqref="M42"/>
      <selection pane="bottomLeft" activeCell="M42" sqref="M42"/>
      <selection pane="bottomRight" activeCell="C74" sqref="C74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7109375" style="6" customWidth="1"/>
    <col min="24" max="16384" width="9.140625" style="5"/>
  </cols>
  <sheetData>
    <row r="1" spans="1:23" s="1" customFormat="1" ht="15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5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5" x14ac:dyDescent="0.25">
      <c r="E3" s="73" t="s">
        <v>46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2.75" x14ac:dyDescent="0.2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75" t="s">
        <v>4</v>
      </c>
      <c r="J6" s="75"/>
      <c r="K6" s="75"/>
      <c r="O6" s="75" t="s">
        <v>5</v>
      </c>
      <c r="P6" s="75"/>
      <c r="Q6" s="75"/>
      <c r="S6" s="70" t="s">
        <v>6</v>
      </c>
      <c r="T6" s="70"/>
      <c r="U6" s="70"/>
      <c r="V6" s="70"/>
      <c r="W6" s="70"/>
    </row>
    <row r="7" spans="1:23" s="7" customFormat="1" ht="12.75" x14ac:dyDescent="0.2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8</v>
      </c>
      <c r="E8" s="11">
        <v>2018</v>
      </c>
      <c r="G8" s="11" t="s">
        <v>9</v>
      </c>
      <c r="I8" s="11" t="s">
        <v>10</v>
      </c>
      <c r="K8" s="12" t="s">
        <v>11</v>
      </c>
      <c r="M8" s="11">
        <f>E8-1</f>
        <v>2017</v>
      </c>
      <c r="O8" s="11" t="s">
        <v>10</v>
      </c>
      <c r="Q8" s="12" t="s">
        <v>11</v>
      </c>
      <c r="S8" s="12">
        <f>E8</f>
        <v>2018</v>
      </c>
      <c r="T8" s="10"/>
      <c r="U8" s="12" t="s">
        <v>9</v>
      </c>
      <c r="V8" s="10"/>
      <c r="W8" s="12">
        <f>M8</f>
        <v>2017</v>
      </c>
    </row>
    <row r="9" spans="1:23" x14ac:dyDescent="0.2">
      <c r="B9" s="13" t="s">
        <v>12</v>
      </c>
    </row>
    <row r="10" spans="1:23" x14ac:dyDescent="0.2">
      <c r="C10" s="5" t="s">
        <v>13</v>
      </c>
      <c r="E10" s="14">
        <v>20222120.640000001</v>
      </c>
      <c r="F10" s="15"/>
      <c r="G10" s="14">
        <v>21722414</v>
      </c>
      <c r="H10" s="16"/>
      <c r="I10" s="14">
        <f>E10-G10</f>
        <v>-1500293.3599999994</v>
      </c>
      <c r="J10" s="17"/>
      <c r="K10" s="18">
        <f>IF(G10=0,"n/a",IF(AND(I10/G10&lt;1,I10/G10&gt;-1),I10/G10,"n/a"))</f>
        <v>-6.9066603739344964E-2</v>
      </c>
      <c r="M10" s="14">
        <v>20237711.800000001</v>
      </c>
      <c r="N10" s="16"/>
      <c r="O10" s="14">
        <f>E10-M10</f>
        <v>-15591.160000000149</v>
      </c>
      <c r="Q10" s="18">
        <f>IF(M10=0,"n/a",IF(AND(O10/M10&lt;1,O10/M10&gt;-1),O10/M10,"n/a"))</f>
        <v>-7.7040132570719525E-4</v>
      </c>
      <c r="S10" s="19">
        <f>IF(E48=0,"n/a",E10/E48)</f>
        <v>1.5963515934330994</v>
      </c>
      <c r="T10" s="20"/>
      <c r="U10" s="19">
        <f>IF(G48=0,"n/a",G10/G48)</f>
        <v>1.6361276800005544</v>
      </c>
      <c r="V10" s="20"/>
      <c r="W10" s="19">
        <f>IF(M48=0,"n/a",M10/M48)</f>
        <v>1.6473122331972248</v>
      </c>
    </row>
    <row r="11" spans="1:23" x14ac:dyDescent="0.2">
      <c r="C11" s="5" t="s">
        <v>14</v>
      </c>
      <c r="E11" s="21">
        <v>11270179.119999999</v>
      </c>
      <c r="F11" s="16"/>
      <c r="G11" s="21">
        <v>10634704.6</v>
      </c>
      <c r="H11" s="16"/>
      <c r="I11" s="21">
        <f>E11-G11</f>
        <v>635474.51999999955</v>
      </c>
      <c r="K11" s="18">
        <f>IF(G11=0,"n/a",IF(AND(I11/G11&lt;1,I11/G11&gt;-1),I11/G11,"n/a"))</f>
        <v>5.9754788111368848E-2</v>
      </c>
      <c r="M11" s="21">
        <v>10424921.539999999</v>
      </c>
      <c r="N11" s="16"/>
      <c r="O11" s="21">
        <f>E11-M11</f>
        <v>845257.58000000007</v>
      </c>
      <c r="Q11" s="18">
        <f>IF(M11=0,"n/a",IF(AND(O11/M11&lt;1,O11/M11&gt;-1),O11/M11,"n/a"))</f>
        <v>8.1080474011893638E-2</v>
      </c>
      <c r="S11" s="22">
        <f>IF(E49=0,"n/a",E11/E49)</f>
        <v>0.94324848779249126</v>
      </c>
      <c r="T11" s="20"/>
      <c r="U11" s="22">
        <f>IF(G49=0,"n/a",G11/G49)</f>
        <v>1.0510801173605306</v>
      </c>
      <c r="V11" s="20"/>
      <c r="W11" s="22">
        <f>IF(M49=0,"n/a",M11/M49)</f>
        <v>1.081370000817387</v>
      </c>
    </row>
    <row r="12" spans="1:23" x14ac:dyDescent="0.2">
      <c r="C12" s="5" t="s">
        <v>15</v>
      </c>
      <c r="E12" s="23">
        <v>1142687.28</v>
      </c>
      <c r="F12" s="16"/>
      <c r="G12" s="23">
        <v>836966.86399999994</v>
      </c>
      <c r="H12" s="16"/>
      <c r="I12" s="23">
        <f>E12-G12</f>
        <v>305720.41600000008</v>
      </c>
      <c r="K12" s="24">
        <f>IF(G12=0,"n/a",IF(AND(I12/G12&lt;1,I12/G12&gt;-1),I12/G12,"n/a"))</f>
        <v>0.36527182753557624</v>
      </c>
      <c r="M12" s="23">
        <v>784970.05</v>
      </c>
      <c r="N12" s="16"/>
      <c r="O12" s="23">
        <f>E12-M12</f>
        <v>357717.23</v>
      </c>
      <c r="Q12" s="24">
        <f>IF(M12=0,"n/a",IF(AND(O12/M12&lt;1,O12/M12&gt;-1),O12/M12,"n/a"))</f>
        <v>0.45570812542465788</v>
      </c>
      <c r="S12" s="25">
        <f>IF(E50=0,"n/a",E12/E50)</f>
        <v>0.70929648699732784</v>
      </c>
      <c r="T12" s="20"/>
      <c r="U12" s="25">
        <f>IF(G50=0,"n/a",G12/G50)</f>
        <v>0.77326241333944323</v>
      </c>
      <c r="V12" s="20"/>
      <c r="W12" s="25">
        <f>IF(M50=0,"n/a",M12/M50)</f>
        <v>0.79621418674521593</v>
      </c>
    </row>
    <row r="13" spans="1:23" ht="6.95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21">
        <f>SUM(E10:E12)</f>
        <v>32634987.039999999</v>
      </c>
      <c r="F14" s="16"/>
      <c r="G14" s="21">
        <f>SUM(G10:G12)</f>
        <v>33194085.464000002</v>
      </c>
      <c r="H14" s="16"/>
      <c r="I14" s="21">
        <f>E14-G14</f>
        <v>-559098.42400000244</v>
      </c>
      <c r="K14" s="18">
        <f>IF(G14=0,"n/a",IF(AND(I14/G14&lt;1,I14/G14&gt;-1),I14/G14,"n/a"))</f>
        <v>-1.6843314590075445E-2</v>
      </c>
      <c r="M14" s="21">
        <f>SUM(M10:M12)</f>
        <v>31447603.390000001</v>
      </c>
      <c r="N14" s="16"/>
      <c r="O14" s="21">
        <f>E14-M14</f>
        <v>1187383.6499999985</v>
      </c>
      <c r="Q14" s="18">
        <f>IF(M14=0,"n/a",IF(AND(O14/M14&lt;1,O14/M14&gt;-1),O14/M14,"n/a"))</f>
        <v>3.7757524326244005E-2</v>
      </c>
      <c r="S14" s="22">
        <f>IF(E52=0,"n/a",E14/E52)</f>
        <v>1.2443284865318307</v>
      </c>
      <c r="T14" s="20"/>
      <c r="U14" s="22">
        <f>IF(G52=0,"n/a",G14/G52)</f>
        <v>1.3561343457726767</v>
      </c>
      <c r="V14" s="20"/>
      <c r="W14" s="22">
        <f>IF(M52=0,"n/a",M14/M52)</f>
        <v>1.3725597624020553</v>
      </c>
    </row>
    <row r="15" spans="1:23" ht="6.95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21">
        <v>1297167.6299999999</v>
      </c>
      <c r="F17" s="16"/>
      <c r="G17" s="21">
        <v>1036203.638</v>
      </c>
      <c r="H17" s="16"/>
      <c r="I17" s="21">
        <f>E17-G17</f>
        <v>260963.99199999985</v>
      </c>
      <c r="K17" s="18">
        <f>IF(G17=0,"n/a",IF(AND(I17/G17&lt;1,I17/G17&gt;-1),I17/G17,"n/a"))</f>
        <v>0.2518462418291566</v>
      </c>
      <c r="M17" s="21">
        <v>1170420.45</v>
      </c>
      <c r="N17" s="16"/>
      <c r="O17" s="21">
        <f>E17-M17</f>
        <v>126747.17999999993</v>
      </c>
      <c r="Q17" s="18">
        <f>IF(M17=0,"n/a",IF(AND(O17/M17&lt;1,O17/M17&gt;-1),O17/M17,"n/a"))</f>
        <v>0.10829200737222247</v>
      </c>
      <c r="S17" s="22">
        <f>IF(E55=0,"n/a",E17/E55)</f>
        <v>0.46090035215058439</v>
      </c>
      <c r="T17" s="20"/>
      <c r="U17" s="22">
        <f>IF(G55=0,"n/a",G17/G55)</f>
        <v>0.50360626798544106</v>
      </c>
      <c r="V17" s="20"/>
      <c r="W17" s="22">
        <f>IF(M55=0,"n/a",M17/M55)</f>
        <v>0.54384282083331392</v>
      </c>
    </row>
    <row r="18" spans="2:23" x14ac:dyDescent="0.2">
      <c r="C18" s="5" t="s">
        <v>19</v>
      </c>
      <c r="E18" s="23">
        <v>77066.929999999993</v>
      </c>
      <c r="F18" s="27"/>
      <c r="G18" s="23">
        <v>119089.011</v>
      </c>
      <c r="H18" s="28"/>
      <c r="I18" s="23">
        <f>E18-G18</f>
        <v>-42022.081000000006</v>
      </c>
      <c r="J18" s="29"/>
      <c r="K18" s="24">
        <f>IF(G18=0,"n/a",IF(AND(I18/G18&lt;1,I18/G18&gt;-1),I18/G18,"n/a"))</f>
        <v>-0.35286279268873938</v>
      </c>
      <c r="L18" s="30"/>
      <c r="M18" s="23">
        <v>58677.84</v>
      </c>
      <c r="N18" s="31"/>
      <c r="O18" s="23">
        <f>E18-M18</f>
        <v>18389.089999999997</v>
      </c>
      <c r="Q18" s="24">
        <f>IF(M18=0,"n/a",IF(AND(O18/M18&lt;1,O18/M18&gt;-1),O18/M18,"n/a"))</f>
        <v>0.31339071104185151</v>
      </c>
      <c r="S18" s="25">
        <f>IF(E56=0,"n/a",E18/E56)</f>
        <v>0.48725037460405768</v>
      </c>
      <c r="T18" s="20"/>
      <c r="U18" s="25">
        <f>IF(G56=0,"n/a",G18/G56)</f>
        <v>0.51505300648308727</v>
      </c>
      <c r="V18" s="20"/>
      <c r="W18" s="25">
        <f>IF(M56=0,"n/a",M18/M56)</f>
        <v>0.55272501201006019</v>
      </c>
    </row>
    <row r="19" spans="2:23" ht="6.95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23">
        <f>SUM(E17:E18)</f>
        <v>1374234.5599999998</v>
      </c>
      <c r="F20" s="27"/>
      <c r="G20" s="23">
        <f>SUM(G17:G18)</f>
        <v>1155292.649</v>
      </c>
      <c r="H20" s="28"/>
      <c r="I20" s="23">
        <f>E20-G20</f>
        <v>218941.91099999985</v>
      </c>
      <c r="J20" s="29"/>
      <c r="K20" s="24">
        <f>IF(G20=0,"n/a",IF(AND(I20/G20&lt;1,I20/G20&gt;-1),I20/G20,"n/a"))</f>
        <v>0.18951207833747746</v>
      </c>
      <c r="L20" s="30"/>
      <c r="M20" s="23">
        <f>SUM(M17:M18)</f>
        <v>1229098.29</v>
      </c>
      <c r="N20" s="31"/>
      <c r="O20" s="23">
        <f>E20-M20</f>
        <v>145136.26999999979</v>
      </c>
      <c r="Q20" s="24">
        <f>IF(M20=0,"n/a",IF(AND(O20/M20&lt;1,O20/M20&gt;-1),O20/M20,"n/a"))</f>
        <v>0.11808353423061047</v>
      </c>
      <c r="S20" s="25">
        <f>IF(E58=0,"n/a",E20/E58)</f>
        <v>0.46230239777594467</v>
      </c>
      <c r="T20" s="20"/>
      <c r="U20" s="25">
        <f>IF(G58=0,"n/a",G20/G58)</f>
        <v>0.5047626377150487</v>
      </c>
      <c r="V20" s="20"/>
      <c r="W20" s="25">
        <f>IF(M58=0,"n/a",M20/M58)</f>
        <v>0.5442603676851212</v>
      </c>
    </row>
    <row r="21" spans="2:23" ht="6.95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21">
        <f>E14+E20</f>
        <v>34009221.600000001</v>
      </c>
      <c r="F22" s="32"/>
      <c r="G22" s="21">
        <f>G14+G20</f>
        <v>34349378.112999998</v>
      </c>
      <c r="H22" s="32"/>
      <c r="I22" s="21">
        <f>E22-G22</f>
        <v>-340156.51299999654</v>
      </c>
      <c r="J22" s="33"/>
      <c r="K22" s="18">
        <f>IF(G22=0,"n/a",IF(AND(I22/G22&lt;1,I22/G22&gt;-1),I22/G22,"n/a"))</f>
        <v>-9.9028434192018049E-3</v>
      </c>
      <c r="L22" s="33"/>
      <c r="M22" s="21">
        <f>M14+M20</f>
        <v>32676701.68</v>
      </c>
      <c r="N22" s="32"/>
      <c r="O22" s="21">
        <f>E22-M22</f>
        <v>1332519.9200000018</v>
      </c>
      <c r="Q22" s="18">
        <f>IF(M22=0,"n/a",IF(AND(O22/M22&lt;1,O22/M22&gt;-1),O22/M22,"n/a"))</f>
        <v>4.0778899077674652E-2</v>
      </c>
      <c r="S22" s="22">
        <f>IF(E60=0,"n/a",E22/E60)</f>
        <v>1.1647163220697563</v>
      </c>
      <c r="T22" s="20"/>
      <c r="U22" s="22">
        <f>IF(G60=0,"n/a",G22/G60)</f>
        <v>1.2833321911905924</v>
      </c>
      <c r="V22" s="20"/>
      <c r="W22" s="22">
        <f>IF(M60=0,"n/a",M22/M60)</f>
        <v>1.2982432844388923</v>
      </c>
    </row>
    <row r="23" spans="2:23" ht="6.95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21">
        <v>615009.63</v>
      </c>
      <c r="F25" s="32"/>
      <c r="G25" s="21">
        <v>490041.05599999998</v>
      </c>
      <c r="H25" s="32"/>
      <c r="I25" s="21">
        <f>E25-G25</f>
        <v>124968.57400000002</v>
      </c>
      <c r="J25" s="33"/>
      <c r="K25" s="18">
        <f>IF(G25=0,"n/a",IF(AND(I25/G25&lt;1,I25/G25&gt;-1),I25/G25,"n/a"))</f>
        <v>0.25501653885914416</v>
      </c>
      <c r="L25" s="33"/>
      <c r="M25" s="21">
        <v>633016.42000000004</v>
      </c>
      <c r="N25" s="32"/>
      <c r="O25" s="21">
        <f>E25-M25</f>
        <v>-18006.790000000037</v>
      </c>
      <c r="Q25" s="18">
        <f>IF(M25=0,"n/a",IF(AND(O25/M25&lt;1,O25/M25&gt;-1),O25/M25,"n/a"))</f>
        <v>-2.8446007767065563E-2</v>
      </c>
      <c r="S25" s="22">
        <f>IF(E63=0,"n/a",E25/E63)</f>
        <v>0.12698871119007002</v>
      </c>
      <c r="T25" s="20"/>
      <c r="U25" s="22">
        <f>IF(G63=0,"n/a",G25/G63)</f>
        <v>0.15714482664850352</v>
      </c>
      <c r="V25" s="20"/>
      <c r="W25" s="22">
        <f>IF(M63=0,"n/a",M25/M63)</f>
        <v>0.17457951559715817</v>
      </c>
    </row>
    <row r="26" spans="2:23" x14ac:dyDescent="0.2">
      <c r="C26" s="5" t="s">
        <v>24</v>
      </c>
      <c r="E26" s="23">
        <v>1019829.26</v>
      </c>
      <c r="F26" s="27"/>
      <c r="G26" s="23">
        <v>1275566.7109999999</v>
      </c>
      <c r="H26" s="28"/>
      <c r="I26" s="23">
        <f>E26-G26</f>
        <v>-255737.45099999988</v>
      </c>
      <c r="J26" s="29"/>
      <c r="K26" s="24">
        <f>IF(G26=0,"n/a",IF(AND(I26/G26&lt;1,I26/G26&gt;-1),I26/G26,"n/a"))</f>
        <v>-0.20048927962341587</v>
      </c>
      <c r="L26" s="30"/>
      <c r="M26" s="23">
        <v>1208511.46</v>
      </c>
      <c r="N26" s="31"/>
      <c r="O26" s="23">
        <f>E26-M26</f>
        <v>-188682.19999999995</v>
      </c>
      <c r="Q26" s="24">
        <f>IF(M26=0,"n/a",IF(AND(O26/M26&lt;1,O26/M26&gt;-1),O26/M26,"n/a"))</f>
        <v>-0.15612777060467425</v>
      </c>
      <c r="S26" s="25">
        <f>IF(E64=0,"n/a",E26/E64)</f>
        <v>7.3843693648552908E-2</v>
      </c>
      <c r="T26" s="20"/>
      <c r="U26" s="25">
        <f>IF(G64=0,"n/a",G26/G64)</f>
        <v>8.2892048225247664E-2</v>
      </c>
      <c r="V26" s="20"/>
      <c r="W26" s="25">
        <f>IF(M64=0,"n/a",M26/M64)</f>
        <v>8.2772472787223744E-2</v>
      </c>
    </row>
    <row r="27" spans="2:23" ht="6.95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23">
        <f>SUM(E25:E26)</f>
        <v>1634838.8900000001</v>
      </c>
      <c r="F28" s="27"/>
      <c r="G28" s="23">
        <f>SUM(G25:G26)</f>
        <v>1765607.767</v>
      </c>
      <c r="H28" s="28"/>
      <c r="I28" s="23">
        <f>E28-G28</f>
        <v>-130768.87699999986</v>
      </c>
      <c r="J28" s="29"/>
      <c r="K28" s="24">
        <f>IF(G28=0,"n/a",IF(AND(I28/G28&lt;1,I28/G28&gt;-1),I28/G28,"n/a"))</f>
        <v>-7.406451163397032E-2</v>
      </c>
      <c r="L28" s="30"/>
      <c r="M28" s="23">
        <f>SUM(M25:M26)</f>
        <v>1841527.88</v>
      </c>
      <c r="N28" s="31"/>
      <c r="O28" s="23">
        <f>E28-M28</f>
        <v>-206688.98999999976</v>
      </c>
      <c r="Q28" s="24">
        <f>IF(M28=0,"n/a",IF(AND(O28/M28&lt;1,O28/M28&gt;-1),O28/M28,"n/a"))</f>
        <v>-0.11223777399449406</v>
      </c>
      <c r="S28" s="25">
        <f>IF(E66=0,"n/a",E28/E66)</f>
        <v>8.764165654444267E-2</v>
      </c>
      <c r="T28" s="20"/>
      <c r="U28" s="25">
        <f>IF(G66=0,"n/a",G28/G66)</f>
        <v>9.5403747303948211E-2</v>
      </c>
      <c r="V28" s="20"/>
      <c r="W28" s="25">
        <f>IF(M66=0,"n/a",M28/M66)</f>
        <v>0.10103655849508447</v>
      </c>
    </row>
    <row r="29" spans="2:23" ht="6.95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21">
        <f>E22+E28</f>
        <v>35644060.490000002</v>
      </c>
      <c r="F30" s="32"/>
      <c r="G30" s="21">
        <f>G22+G28</f>
        <v>36114985.879999995</v>
      </c>
      <c r="H30" s="32"/>
      <c r="I30" s="21">
        <f>E30-G30</f>
        <v>-470925.38999999315</v>
      </c>
      <c r="J30" s="33"/>
      <c r="K30" s="18">
        <f>IF(G30=0,"n/a",IF(AND(I30/G30&lt;1,I30/G30&gt;-1),I30/G30,"n/a"))</f>
        <v>-1.3039611632820421E-2</v>
      </c>
      <c r="L30" s="33"/>
      <c r="M30" s="21">
        <f>M22+M28</f>
        <v>34518229.560000002</v>
      </c>
      <c r="N30" s="32"/>
      <c r="O30" s="21">
        <f>E30-M30</f>
        <v>1125830.9299999997</v>
      </c>
      <c r="Q30" s="18">
        <f>IF(M30=0,"n/a",IF(AND(O30/M30&lt;1,O30/M30&gt;-1),O30/M30,"n/a"))</f>
        <v>3.2615546751697297E-2</v>
      </c>
      <c r="S30" s="19">
        <f>IF(E68=0,"n/a",E30/E68)</f>
        <v>0.74486186904467033</v>
      </c>
      <c r="T30" s="20"/>
      <c r="U30" s="19">
        <f>IF(G68=0,"n/a",G30/G68)</f>
        <v>0.79772519300638911</v>
      </c>
      <c r="V30" s="20"/>
      <c r="W30" s="19">
        <f>IF(M68=0,"n/a",M30/M68)</f>
        <v>0.7954189253371412</v>
      </c>
    </row>
    <row r="31" spans="2:23" ht="6.95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21">
        <v>-1520840.82</v>
      </c>
      <c r="F32" s="32"/>
      <c r="G32" s="21">
        <v>-1202538.0900000001</v>
      </c>
      <c r="H32" s="32"/>
      <c r="I32" s="21">
        <f>E32-G32</f>
        <v>-318302.73</v>
      </c>
      <c r="J32" s="33"/>
      <c r="K32" s="18">
        <f>IF(G32=0,"n/a",IF(AND(I32/G32&lt;1,I32/G32&gt;-1),I32/G32,"n/a"))</f>
        <v>0.26469243065722764</v>
      </c>
      <c r="L32" s="33"/>
      <c r="M32" s="21">
        <v>383481.72</v>
      </c>
      <c r="N32" s="32"/>
      <c r="O32" s="21">
        <f>E32-M32</f>
        <v>-1904322.54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23">
        <v>924633.02</v>
      </c>
      <c r="F33" s="27"/>
      <c r="G33" s="23">
        <v>1041348.629</v>
      </c>
      <c r="H33" s="28"/>
      <c r="I33" s="23">
        <f>E33-G33</f>
        <v>-116715.60899999994</v>
      </c>
      <c r="J33" s="29"/>
      <c r="K33" s="24">
        <f>IF(G33=0,"n/a",IF(AND(I33/G33&lt;1,I33/G33&gt;-1),I33/G33,"n/a"))</f>
        <v>-0.11208120484307081</v>
      </c>
      <c r="L33" s="30"/>
      <c r="M33" s="23">
        <v>1017527.17</v>
      </c>
      <c r="N33" s="31"/>
      <c r="O33" s="23">
        <f>E33-M33</f>
        <v>-92894.150000000023</v>
      </c>
      <c r="Q33" s="24">
        <f>IF(M33=0,"n/a",IF(AND(O33/M33&lt;1,O33/M33&gt;-1),O33/M33,"n/a"))</f>
        <v>-9.1294024119277339E-2</v>
      </c>
    </row>
    <row r="34" spans="1:23" ht="6.95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29</v>
      </c>
      <c r="E35" s="37">
        <f>SUM(E30:E33)</f>
        <v>35047852.690000005</v>
      </c>
      <c r="F35" s="38"/>
      <c r="G35" s="37">
        <f>SUM(G30:G33)</f>
        <v>35953796.418999992</v>
      </c>
      <c r="H35" s="32"/>
      <c r="I35" s="37">
        <f>E35-G35</f>
        <v>-905943.72899998724</v>
      </c>
      <c r="J35" s="33"/>
      <c r="K35" s="39">
        <f>IF(G35=0,"n/a",IF(AND(I35/G35&lt;1,I35/G35&gt;-1),I35/G35,"n/a"))</f>
        <v>-2.5197442808048944E-2</v>
      </c>
      <c r="L35" s="33"/>
      <c r="M35" s="37">
        <f>SUM(M30:M33)</f>
        <v>35919238.450000003</v>
      </c>
      <c r="N35" s="32"/>
      <c r="O35" s="37">
        <f>E35-M35</f>
        <v>-871385.75999999791</v>
      </c>
      <c r="Q35" s="39">
        <f>IF(M35=0,"n/a",IF(AND(O35/M35&lt;1,O35/M35&gt;-1),O35/M35,"n/a"))</f>
        <v>-2.4259583376551177E-2</v>
      </c>
    </row>
    <row r="36" spans="1:23" ht="12.75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30</v>
      </c>
      <c r="E37" s="14">
        <v>1691550.61</v>
      </c>
      <c r="F37" s="14"/>
      <c r="G37" s="14">
        <v>1628948.74</v>
      </c>
      <c r="H37" s="40"/>
      <c r="I37" s="41"/>
      <c r="J37" s="40"/>
      <c r="K37" s="42"/>
      <c r="L37" s="40"/>
      <c r="M37" s="14">
        <v>1661033.68</v>
      </c>
      <c r="N37" s="16"/>
      <c r="O37" s="35"/>
    </row>
    <row r="38" spans="1:23" x14ac:dyDescent="0.2">
      <c r="C38" s="5" t="s">
        <v>31</v>
      </c>
      <c r="E38" s="21">
        <v>491207.89</v>
      </c>
      <c r="F38" s="35"/>
      <c r="G38" s="21">
        <v>450685.337</v>
      </c>
      <c r="H38" s="16"/>
      <c r="I38" s="35"/>
      <c r="M38" s="21">
        <v>423703.27</v>
      </c>
      <c r="N38" s="16"/>
      <c r="O38" s="35"/>
    </row>
    <row r="39" spans="1:23" x14ac:dyDescent="0.2">
      <c r="C39" s="5" t="s">
        <v>32</v>
      </c>
      <c r="E39" s="21">
        <v>149640.76</v>
      </c>
      <c r="F39" s="16"/>
      <c r="G39" s="21">
        <v>194474.22</v>
      </c>
      <c r="H39" s="16"/>
      <c r="I39" s="35"/>
      <c r="M39" s="21">
        <v>181744.53</v>
      </c>
      <c r="N39" s="16"/>
      <c r="O39" s="35"/>
    </row>
    <row r="40" spans="1:23" x14ac:dyDescent="0.2">
      <c r="C40" s="5" t="s">
        <v>33</v>
      </c>
      <c r="E40" s="21">
        <v>-92399.83</v>
      </c>
      <c r="F40" s="16"/>
      <c r="G40" s="21">
        <v>-91318.667000000001</v>
      </c>
      <c r="H40" s="16"/>
      <c r="I40" s="35"/>
      <c r="M40" s="21">
        <v>-86105.56</v>
      </c>
      <c r="N40" s="16"/>
      <c r="O40" s="35"/>
    </row>
    <row r="41" spans="1:23" x14ac:dyDescent="0.2">
      <c r="C41" s="5" t="s">
        <v>34</v>
      </c>
      <c r="E41" s="21">
        <v>681795.36</v>
      </c>
      <c r="F41" s="16"/>
      <c r="G41" s="21">
        <v>699910.12899999996</v>
      </c>
      <c r="H41" s="16"/>
      <c r="I41" s="35"/>
      <c r="K41" s="43"/>
      <c r="M41" s="21">
        <v>688290.81</v>
      </c>
      <c r="N41" s="16"/>
      <c r="O41" s="35"/>
    </row>
    <row r="42" spans="1:23" x14ac:dyDescent="0.2">
      <c r="C42" s="5" t="s">
        <v>35</v>
      </c>
      <c r="E42" s="21">
        <v>-10.84</v>
      </c>
      <c r="F42" s="16"/>
      <c r="G42" s="44">
        <v>0</v>
      </c>
      <c r="H42" s="16"/>
      <c r="I42" s="35"/>
      <c r="K42" s="43"/>
      <c r="M42" s="21">
        <v>-46805.82</v>
      </c>
      <c r="N42" s="16"/>
      <c r="O42" s="35"/>
    </row>
    <row r="43" spans="1:23" x14ac:dyDescent="0.2">
      <c r="C43" s="5" t="s">
        <v>36</v>
      </c>
      <c r="E43" s="21">
        <v>0</v>
      </c>
      <c r="F43" s="16"/>
      <c r="G43" s="44">
        <v>0</v>
      </c>
      <c r="H43" s="16"/>
      <c r="I43" s="35"/>
      <c r="K43" s="43"/>
      <c r="M43" s="21">
        <v>2087435.05</v>
      </c>
      <c r="N43" s="16"/>
      <c r="O43" s="35"/>
    </row>
    <row r="44" spans="1:23" x14ac:dyDescent="0.2">
      <c r="C44" s="5" t="s">
        <v>37</v>
      </c>
      <c r="E44" s="21">
        <v>173937.74</v>
      </c>
      <c r="F44" s="16"/>
      <c r="G44" s="21">
        <v>168965.103</v>
      </c>
      <c r="H44" s="16"/>
      <c r="I44" s="35"/>
      <c r="K44" s="43"/>
      <c r="M44" s="21">
        <v>370626.11</v>
      </c>
      <c r="N44" s="16"/>
      <c r="O44" s="35"/>
    </row>
    <row r="45" spans="1:23" x14ac:dyDescent="0.2">
      <c r="E45" s="45"/>
      <c r="F45" s="16"/>
      <c r="G45" s="16"/>
      <c r="H45" s="16"/>
      <c r="I45" s="16"/>
      <c r="M45" s="16"/>
      <c r="N45" s="16"/>
      <c r="O45" s="16"/>
    </row>
    <row r="46" spans="1:23" ht="12.75" x14ac:dyDescent="0.2">
      <c r="A46" s="3" t="s">
        <v>38</v>
      </c>
      <c r="E46" s="45"/>
      <c r="F46" s="16"/>
      <c r="G46" s="16"/>
      <c r="H46" s="16"/>
      <c r="I46" s="16"/>
      <c r="M46" s="16"/>
      <c r="N46" s="16"/>
      <c r="O46" s="16"/>
    </row>
    <row r="47" spans="1:23" x14ac:dyDescent="0.2">
      <c r="B47" s="13" t="s">
        <v>39</v>
      </c>
      <c r="E47" s="45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13</v>
      </c>
      <c r="E48" s="45">
        <v>12667711</v>
      </c>
      <c r="F48" s="16"/>
      <c r="G48" s="45">
        <v>13276723</v>
      </c>
      <c r="H48" s="46"/>
      <c r="I48" s="45">
        <f>E48-G48</f>
        <v>-609012</v>
      </c>
      <c r="K48" s="18">
        <f>IF(G48=0,"n/a",IF(AND(I48/G48&lt;1,I48/G48&gt;-1),I48/G48,"n/a"))</f>
        <v>-4.5870656486544155E-2</v>
      </c>
      <c r="M48" s="45">
        <v>12285292</v>
      </c>
      <c r="N48" s="46"/>
      <c r="O48" s="45">
        <f>E48-M48</f>
        <v>382419</v>
      </c>
      <c r="Q48" s="18">
        <f>IF(M48=0,"n/a",IF(AND(O48/M48&lt;1,O48/M48&gt;-1),O48/M48,"n/a"))</f>
        <v>3.1128197848288831E-2</v>
      </c>
    </row>
    <row r="49" spans="2:23" x14ac:dyDescent="0.2">
      <c r="C49" s="5" t="s">
        <v>14</v>
      </c>
      <c r="E49" s="45">
        <v>11948261</v>
      </c>
      <c r="F49" s="16"/>
      <c r="G49" s="45">
        <v>10117882</v>
      </c>
      <c r="H49" s="46"/>
      <c r="I49" s="45">
        <f>E49-G49</f>
        <v>1830379</v>
      </c>
      <c r="K49" s="18">
        <f>IF(G49=0,"n/a",IF(AND(I49/G49&lt;1,I49/G49&gt;-1),I49/G49,"n/a"))</f>
        <v>0.1809053515350347</v>
      </c>
      <c r="M49" s="45">
        <v>9640476</v>
      </c>
      <c r="N49" s="46"/>
      <c r="O49" s="45">
        <f>E49-M49</f>
        <v>2307785</v>
      </c>
      <c r="Q49" s="18">
        <f>IF(M49=0,"n/a",IF(AND(O49/M49&lt;1,O49/M49&gt;-1),O49/M49,"n/a"))</f>
        <v>0.23938496397895706</v>
      </c>
    </row>
    <row r="50" spans="2:23" x14ac:dyDescent="0.2">
      <c r="C50" s="5" t="s">
        <v>15</v>
      </c>
      <c r="E50" s="47">
        <v>1611015</v>
      </c>
      <c r="F50" s="16"/>
      <c r="G50" s="47">
        <v>1082384</v>
      </c>
      <c r="H50" s="46"/>
      <c r="I50" s="47">
        <f>E50-G50</f>
        <v>528631</v>
      </c>
      <c r="K50" s="24">
        <f>IF(G50=0,"n/a",IF(AND(I50/G50&lt;1,I50/G50&gt;-1),I50/G50,"n/a"))</f>
        <v>0.48839506127215482</v>
      </c>
      <c r="M50" s="47">
        <v>985878</v>
      </c>
      <c r="N50" s="46"/>
      <c r="O50" s="47">
        <f>E50-M50</f>
        <v>625137</v>
      </c>
      <c r="Q50" s="24">
        <f>IF(M50=0,"n/a",IF(AND(O50/M50&lt;1,O50/M50&gt;-1),O50/M50,"n/a"))</f>
        <v>0.6340916421707351</v>
      </c>
    </row>
    <row r="51" spans="2:23" ht="6.95" customHeight="1" x14ac:dyDescent="0.2">
      <c r="E51" s="45"/>
      <c r="F51" s="16"/>
      <c r="G51" s="45"/>
      <c r="H51" s="16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5">
        <f>SUM(E48:E50)</f>
        <v>26226987</v>
      </c>
      <c r="F52" s="16"/>
      <c r="G52" s="45">
        <f>SUM(G48:G50)</f>
        <v>24476989</v>
      </c>
      <c r="H52" s="46"/>
      <c r="I52" s="45">
        <f>E52-G52</f>
        <v>1749998</v>
      </c>
      <c r="K52" s="18">
        <f>IF(G52=0,"n/a",IF(AND(I52/G52&lt;1,I52/G52&gt;-1),I52/G52,"n/a"))</f>
        <v>7.1495640252156836E-2</v>
      </c>
      <c r="M52" s="45">
        <f>SUM(M48:M50)</f>
        <v>22911646</v>
      </c>
      <c r="N52" s="46"/>
      <c r="O52" s="45">
        <f>E52-M52</f>
        <v>3315341</v>
      </c>
      <c r="Q52" s="18">
        <f>IF(M52=0,"n/a",IF(AND(O52/M52&lt;1,O52/M52&gt;-1),O52/M52,"n/a"))</f>
        <v>0.14470112710365723</v>
      </c>
    </row>
    <row r="53" spans="2:23" ht="6.95" customHeight="1" x14ac:dyDescent="0.2">
      <c r="E53" s="45"/>
      <c r="F53" s="16"/>
      <c r="G53" s="45"/>
      <c r="H53" s="16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x14ac:dyDescent="0.2">
      <c r="B54" s="13" t="s">
        <v>40</v>
      </c>
      <c r="E54" s="45"/>
      <c r="F54" s="16"/>
      <c r="G54" s="45"/>
      <c r="H54" s="46"/>
      <c r="I54" s="45"/>
      <c r="K54" s="26"/>
      <c r="M54" s="45"/>
      <c r="N54" s="46"/>
      <c r="O54" s="45"/>
      <c r="Q54" s="26"/>
    </row>
    <row r="55" spans="2:23" x14ac:dyDescent="0.2">
      <c r="C55" s="5" t="s">
        <v>18</v>
      </c>
      <c r="E55" s="45">
        <v>2814421</v>
      </c>
      <c r="F55" s="16"/>
      <c r="G55" s="45">
        <v>2057567</v>
      </c>
      <c r="H55" s="46"/>
      <c r="I55" s="45">
        <f>E55-G55</f>
        <v>756854</v>
      </c>
      <c r="K55" s="18">
        <f>IF(G55=0,"n/a",IF(AND(I55/G55&lt;1,I55/G55&gt;-1),I55/G55,"n/a"))</f>
        <v>0.36783929757815909</v>
      </c>
      <c r="M55" s="45">
        <v>2152130</v>
      </c>
      <c r="N55" s="46"/>
      <c r="O55" s="45">
        <f>E55-M55</f>
        <v>662291</v>
      </c>
      <c r="Q55" s="18">
        <f>IF(M55=0,"n/a",IF(AND(O55/M55&lt;1,O55/M55&gt;-1),O55/M55,"n/a"))</f>
        <v>0.30773745080455178</v>
      </c>
    </row>
    <row r="56" spans="2:23" x14ac:dyDescent="0.2">
      <c r="C56" s="5" t="s">
        <v>19</v>
      </c>
      <c r="E56" s="47">
        <v>158167</v>
      </c>
      <c r="F56" s="16"/>
      <c r="G56" s="47">
        <v>231217</v>
      </c>
      <c r="H56" s="46"/>
      <c r="I56" s="47">
        <f>E56-G56</f>
        <v>-73050</v>
      </c>
      <c r="K56" s="24">
        <f>IF(G56=0,"n/a",IF(AND(I56/G56&lt;1,I56/G56&gt;-1),I56/G56,"n/a"))</f>
        <v>-0.31593697695238671</v>
      </c>
      <c r="M56" s="47">
        <v>106161</v>
      </c>
      <c r="N56" s="46"/>
      <c r="O56" s="47">
        <f>E56-M56</f>
        <v>52006</v>
      </c>
      <c r="Q56" s="24">
        <f>IF(M56=0,"n/a",IF(AND(O56/M56&lt;1,O56/M56&gt;-1),O56/M56,"n/a"))</f>
        <v>0.48987858064637674</v>
      </c>
    </row>
    <row r="57" spans="2:23" ht="6.95" customHeight="1" x14ac:dyDescent="0.2">
      <c r="E57" s="45"/>
      <c r="F57" s="16"/>
      <c r="G57" s="45"/>
      <c r="H57" s="16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7">
        <f>SUM(E55:E56)</f>
        <v>2972588</v>
      </c>
      <c r="F58" s="16"/>
      <c r="G58" s="47">
        <f>SUM(G55:G56)</f>
        <v>2288784</v>
      </c>
      <c r="H58" s="46"/>
      <c r="I58" s="47">
        <f>E58-G58</f>
        <v>683804</v>
      </c>
      <c r="K58" s="24">
        <f>IF(G58=0,"n/a",IF(AND(I58/G58&lt;1,I58/G58&gt;-1),I58/G58,"n/a"))</f>
        <v>0.29876301127585653</v>
      </c>
      <c r="M58" s="47">
        <f>SUM(M55:M56)</f>
        <v>2258291</v>
      </c>
      <c r="N58" s="46"/>
      <c r="O58" s="47">
        <f>E58-M58</f>
        <v>714297</v>
      </c>
      <c r="Q58" s="24">
        <f>IF(M58=0,"n/a",IF(AND(O58/M58&lt;1,O58/M58&gt;-1),O58/M58,"n/a"))</f>
        <v>0.31629980370111738</v>
      </c>
    </row>
    <row r="59" spans="2:23" ht="6.95" customHeight="1" x14ac:dyDescent="0.2">
      <c r="E59" s="45"/>
      <c r="F59" s="16"/>
      <c r="G59" s="45"/>
      <c r="H59" s="16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5">
        <f>E52+E58</f>
        <v>29199575</v>
      </c>
      <c r="F60" s="16"/>
      <c r="G60" s="45">
        <f>G52+G58</f>
        <v>26765773</v>
      </c>
      <c r="H60" s="46"/>
      <c r="I60" s="45">
        <f>E60-G60</f>
        <v>2433802</v>
      </c>
      <c r="K60" s="18">
        <f>IF(G60=0,"n/a",IF(AND(I60/G60&lt;1,I60/G60&gt;-1),I60/G60,"n/a"))</f>
        <v>9.0929636143891684E-2</v>
      </c>
      <c r="M60" s="45">
        <f>M52+M58</f>
        <v>25169937</v>
      </c>
      <c r="N60" s="46"/>
      <c r="O60" s="45">
        <f>E60-M60</f>
        <v>4029638</v>
      </c>
      <c r="Q60" s="18">
        <f>IF(M60=0,"n/a",IF(AND(O60/M60&lt;1,O60/M60&gt;-1),O60/M60,"n/a"))</f>
        <v>0.16009726206307151</v>
      </c>
    </row>
    <row r="61" spans="2:23" ht="6.95" customHeight="1" x14ac:dyDescent="0.2">
      <c r="E61" s="45"/>
      <c r="F61" s="16"/>
      <c r="G61" s="45"/>
      <c r="H61" s="16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x14ac:dyDescent="0.2">
      <c r="B62" s="13" t="s">
        <v>42</v>
      </c>
      <c r="E62" s="45"/>
      <c r="F62" s="16"/>
      <c r="G62" s="45"/>
      <c r="H62" s="46"/>
      <c r="I62" s="45"/>
      <c r="K62" s="26"/>
      <c r="M62" s="45"/>
      <c r="N62" s="46"/>
      <c r="O62" s="45"/>
      <c r="Q62" s="26"/>
    </row>
    <row r="63" spans="2:23" x14ac:dyDescent="0.2">
      <c r="C63" s="5" t="s">
        <v>23</v>
      </c>
      <c r="E63" s="45">
        <v>4843026</v>
      </c>
      <c r="F63" s="16"/>
      <c r="G63" s="45">
        <v>3118404</v>
      </c>
      <c r="H63" s="46"/>
      <c r="I63" s="45">
        <f>E63-G63</f>
        <v>1724622</v>
      </c>
      <c r="K63" s="18">
        <f>IF(G63=0,"n/a",IF(AND(I63/G63&lt;1,I63/G63&gt;-1),I63/G63,"n/a"))</f>
        <v>0.55304636602569779</v>
      </c>
      <c r="M63" s="45">
        <v>3625949</v>
      </c>
      <c r="N63" s="46"/>
      <c r="O63" s="45">
        <f>E63-M63</f>
        <v>1217077</v>
      </c>
      <c r="Q63" s="18">
        <f>IF(M63=0,"n/a",IF(AND(O63/M63&lt;1,O63/M63&gt;-1),O63/M63,"n/a"))</f>
        <v>0.33565750649002507</v>
      </c>
    </row>
    <row r="64" spans="2:23" x14ac:dyDescent="0.2">
      <c r="C64" s="5" t="s">
        <v>24</v>
      </c>
      <c r="E64" s="47">
        <v>13810648</v>
      </c>
      <c r="F64" s="16"/>
      <c r="G64" s="47">
        <v>15388288</v>
      </c>
      <c r="H64" s="46"/>
      <c r="I64" s="47">
        <f>E64-G64</f>
        <v>-1577640</v>
      </c>
      <c r="K64" s="24">
        <f>IF(G64=0,"n/a",IF(AND(I64/G64&lt;1,I64/G64&gt;-1),I64/G64,"n/a"))</f>
        <v>-0.10252212591810084</v>
      </c>
      <c r="M64" s="47">
        <v>14600403</v>
      </c>
      <c r="N64" s="46"/>
      <c r="O64" s="47">
        <f>E64-M64</f>
        <v>-789755</v>
      </c>
      <c r="Q64" s="24">
        <f>IF(M64=0,"n/a",IF(AND(O64/M64&lt;1,O64/M64&gt;-1),O64/M64,"n/a"))</f>
        <v>-5.4091315150684542E-2</v>
      </c>
    </row>
    <row r="65" spans="1:23" ht="6.95" customHeight="1" x14ac:dyDescent="0.2">
      <c r="E65" s="45"/>
      <c r="F65" s="16"/>
      <c r="G65" s="45"/>
      <c r="H65" s="16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7">
        <f>SUM(E63:E64)</f>
        <v>18653674</v>
      </c>
      <c r="F66" s="16"/>
      <c r="G66" s="47">
        <f>SUM(G63:G64)</f>
        <v>18506692</v>
      </c>
      <c r="H66" s="46"/>
      <c r="I66" s="47">
        <f>E66-G66</f>
        <v>146982</v>
      </c>
      <c r="K66" s="24">
        <f>IF(G66=0,"n/a",IF(AND(I66/G66&lt;1,I66/G66&gt;-1),I66/G66,"n/a"))</f>
        <v>7.9421000792578161E-3</v>
      </c>
      <c r="M66" s="47">
        <f>SUM(M63:M64)</f>
        <v>18226352</v>
      </c>
      <c r="N66" s="46"/>
      <c r="O66" s="47">
        <f>E66-M66</f>
        <v>427322</v>
      </c>
      <c r="Q66" s="24">
        <f>IF(M66=0,"n/a",IF(AND(O66/M66&lt;1,O66/M66&gt;-1),O66/M66,"n/a"))</f>
        <v>2.3445284059037157E-2</v>
      </c>
    </row>
    <row r="67" spans="1:23" ht="6.95" customHeight="1" x14ac:dyDescent="0.2">
      <c r="E67" s="45"/>
      <c r="F67" s="16"/>
      <c r="G67" s="45"/>
      <c r="H67" s="16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43</v>
      </c>
      <c r="E68" s="48">
        <f>E60+E66</f>
        <v>47853249</v>
      </c>
      <c r="F68" s="16"/>
      <c r="G68" s="48">
        <f>G60+G66</f>
        <v>45272465</v>
      </c>
      <c r="H68" s="46"/>
      <c r="I68" s="48">
        <f>E68-G68</f>
        <v>2580784</v>
      </c>
      <c r="K68" s="39">
        <f>IF(G68=0,"n/a",IF(AND(I68/G68&lt;1,I68/G68&gt;-1),I68/G68,"n/a"))</f>
        <v>5.7005599319586417E-2</v>
      </c>
      <c r="M68" s="48">
        <f>M60+M66</f>
        <v>43396289</v>
      </c>
      <c r="N68" s="46"/>
      <c r="O68" s="48">
        <f>E68-M68</f>
        <v>4456960</v>
      </c>
      <c r="Q68" s="39">
        <f>IF(M68=0,"n/a",IF(AND(O68/M68&lt;1,O68/M68&gt;-1),O68/M68,"n/a"))</f>
        <v>0.10270371275294991</v>
      </c>
    </row>
    <row r="69" spans="1:23" ht="12.75" thickTop="1" x14ac:dyDescent="0.2"/>
    <row r="70" spans="1:23" ht="12.75" x14ac:dyDescent="0.2">
      <c r="A70" s="5" t="s">
        <v>3</v>
      </c>
      <c r="C70" s="71" t="s">
        <v>44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zoomScaleNormal="100" zoomScaleSheetLayoutView="100" workbookViewId="0">
      <pane xSplit="4" ySplit="8" topLeftCell="E50" activePane="bottomRight" state="frozen"/>
      <selection activeCell="M42" sqref="M42"/>
      <selection pane="topRight" activeCell="M42" sqref="M42"/>
      <selection pane="bottomLeft" activeCell="M42" sqref="M42"/>
      <selection pane="bottomRight" activeCell="E72" sqref="E72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7109375" style="6" customWidth="1"/>
    <col min="24" max="16384" width="9.140625" style="5"/>
  </cols>
  <sheetData>
    <row r="1" spans="1:23" s="1" customFormat="1" ht="15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5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5" x14ac:dyDescent="0.25">
      <c r="E3" s="73" t="s">
        <v>47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2.75" x14ac:dyDescent="0.2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75" t="s">
        <v>4</v>
      </c>
      <c r="J6" s="75"/>
      <c r="K6" s="75"/>
      <c r="O6" s="75" t="s">
        <v>5</v>
      </c>
      <c r="P6" s="75"/>
      <c r="Q6" s="75"/>
      <c r="S6" s="70" t="s">
        <v>6</v>
      </c>
      <c r="T6" s="70"/>
      <c r="U6" s="70"/>
      <c r="V6" s="70"/>
      <c r="W6" s="70"/>
    </row>
    <row r="7" spans="1:23" s="7" customFormat="1" ht="12.75" x14ac:dyDescent="0.2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8</v>
      </c>
      <c r="E8" s="11">
        <v>2018</v>
      </c>
      <c r="G8" s="11" t="s">
        <v>9</v>
      </c>
      <c r="I8" s="11" t="s">
        <v>10</v>
      </c>
      <c r="K8" s="12" t="s">
        <v>11</v>
      </c>
      <c r="M8" s="11">
        <f>E8-1</f>
        <v>2017</v>
      </c>
      <c r="O8" s="11" t="s">
        <v>10</v>
      </c>
      <c r="Q8" s="12" t="s">
        <v>11</v>
      </c>
      <c r="S8" s="12">
        <f>E8</f>
        <v>2018</v>
      </c>
      <c r="T8" s="10"/>
      <c r="U8" s="12" t="s">
        <v>9</v>
      </c>
      <c r="V8" s="10"/>
      <c r="W8" s="12">
        <f>M8</f>
        <v>2017</v>
      </c>
    </row>
    <row r="9" spans="1:23" x14ac:dyDescent="0.2">
      <c r="B9" s="13" t="s">
        <v>12</v>
      </c>
    </row>
    <row r="10" spans="1:23" x14ac:dyDescent="0.2">
      <c r="C10" s="5" t="s">
        <v>13</v>
      </c>
      <c r="E10" s="14">
        <v>24661075.18</v>
      </c>
      <c r="F10" s="15"/>
      <c r="G10" s="14">
        <v>26734830.640000001</v>
      </c>
      <c r="H10" s="16"/>
      <c r="I10" s="14">
        <f>E10-G10</f>
        <v>-2073755.4600000009</v>
      </c>
      <c r="J10" s="17"/>
      <c r="K10" s="18">
        <f>IF(G10=0,"n/a",IF(AND(I10/G10&lt;1,I10/G10&gt;-1),I10/G10,"n/a"))</f>
        <v>-7.7567555520523801E-2</v>
      </c>
      <c r="M10" s="14">
        <v>24233702.43</v>
      </c>
      <c r="N10" s="16"/>
      <c r="O10" s="14">
        <f>E10-M10</f>
        <v>427372.75</v>
      </c>
      <c r="Q10" s="18">
        <f>IF(M10=0,"n/a",IF(AND(O10/M10&lt;1,O10/M10&gt;-1),O10/M10,"n/a"))</f>
        <v>1.7635470734795187E-2</v>
      </c>
      <c r="S10" s="19">
        <f>IF(E48=0,"n/a",E10/E48)</f>
        <v>1.3828656055103166</v>
      </c>
      <c r="T10" s="20"/>
      <c r="U10" s="19">
        <f>IF(G48=0,"n/a",G10/G48)</f>
        <v>1.430123520981599</v>
      </c>
      <c r="V10" s="20"/>
      <c r="W10" s="19">
        <f>IF(M48=0,"n/a",M10/M48)</f>
        <v>1.4667189450194553</v>
      </c>
    </row>
    <row r="11" spans="1:23" x14ac:dyDescent="0.2">
      <c r="C11" s="5" t="s">
        <v>14</v>
      </c>
      <c r="E11" s="21">
        <v>10582247.99</v>
      </c>
      <c r="F11" s="16"/>
      <c r="G11" s="21">
        <v>12093273.34</v>
      </c>
      <c r="H11" s="16"/>
      <c r="I11" s="21">
        <f>E11-G11</f>
        <v>-1511025.3499999996</v>
      </c>
      <c r="K11" s="18">
        <f>IF(G11=0,"n/a",IF(AND(I11/G11&lt;1,I11/G11&gt;-1),I11/G11,"n/a"))</f>
        <v>-0.12494758925212548</v>
      </c>
      <c r="M11" s="21">
        <v>11473596.49</v>
      </c>
      <c r="N11" s="16"/>
      <c r="O11" s="21">
        <f>E11-M11</f>
        <v>-891348.5</v>
      </c>
      <c r="Q11" s="18">
        <f>IF(M11=0,"n/a",IF(AND(O11/M11&lt;1,O11/M11&gt;-1),O11/M11,"n/a"))</f>
        <v>-7.7686931101060536E-2</v>
      </c>
      <c r="S11" s="22">
        <f>IF(E49=0,"n/a",E11/E49)</f>
        <v>0.92381425867170808</v>
      </c>
      <c r="T11" s="20"/>
      <c r="U11" s="22">
        <f>IF(G49=0,"n/a",G11/G49)</f>
        <v>1.0018572288375596</v>
      </c>
      <c r="V11" s="20"/>
      <c r="W11" s="22">
        <f>IF(M49=0,"n/a",M11/M49)</f>
        <v>1.0211977172927322</v>
      </c>
    </row>
    <row r="12" spans="1:23" x14ac:dyDescent="0.2">
      <c r="C12" s="5" t="s">
        <v>15</v>
      </c>
      <c r="E12" s="23">
        <v>821861.67</v>
      </c>
      <c r="F12" s="16"/>
      <c r="G12" s="23">
        <v>928415.37399999995</v>
      </c>
      <c r="H12" s="16"/>
      <c r="I12" s="23">
        <f>E12-G12</f>
        <v>-106553.70399999991</v>
      </c>
      <c r="K12" s="24">
        <f>IF(G12=0,"n/a",IF(AND(I12/G12&lt;1,I12/G12&gt;-1),I12/G12,"n/a"))</f>
        <v>-0.11476943077851263</v>
      </c>
      <c r="M12" s="23">
        <v>1312485.57</v>
      </c>
      <c r="N12" s="16"/>
      <c r="O12" s="23">
        <f>E12-M12</f>
        <v>-490623.9</v>
      </c>
      <c r="Q12" s="24">
        <f>IF(M12=0,"n/a",IF(AND(O12/M12&lt;1,O12/M12&gt;-1),O12/M12,"n/a"))</f>
        <v>-0.37381279551896329</v>
      </c>
      <c r="S12" s="25">
        <f>IF(E50=0,"n/a",E12/E50)</f>
        <v>0.73209248899894896</v>
      </c>
      <c r="T12" s="20"/>
      <c r="U12" s="25">
        <f>IF(G50=0,"n/a",G12/G50)</f>
        <v>0.7672568987103785</v>
      </c>
      <c r="V12" s="20"/>
      <c r="W12" s="25">
        <f>IF(M50=0,"n/a",M12/M50)</f>
        <v>0.74862113593169999</v>
      </c>
    </row>
    <row r="13" spans="1:23" ht="6.95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21">
        <f>SUM(E10:E12)</f>
        <v>36065184.840000004</v>
      </c>
      <c r="F14" s="16"/>
      <c r="G14" s="21">
        <f>SUM(G10:G12)</f>
        <v>39756519.354000002</v>
      </c>
      <c r="H14" s="16"/>
      <c r="I14" s="21">
        <f>E14-G14</f>
        <v>-3691334.5139999986</v>
      </c>
      <c r="K14" s="18">
        <f>IF(G14=0,"n/a",IF(AND(I14/G14&lt;1,I14/G14&gt;-1),I14/G14,"n/a"))</f>
        <v>-9.2848533372139982E-2</v>
      </c>
      <c r="M14" s="21">
        <f>SUM(M10:M12)</f>
        <v>37019784.490000002</v>
      </c>
      <c r="N14" s="16"/>
      <c r="O14" s="21">
        <f>E14-M14</f>
        <v>-954599.64999999851</v>
      </c>
      <c r="Q14" s="18">
        <f>IF(M14=0,"n/a",IF(AND(O14/M14&lt;1,O14/M14&gt;-1),O14/M14,"n/a"))</f>
        <v>-2.5786202247013633E-2</v>
      </c>
      <c r="S14" s="22">
        <f>IF(E52=0,"n/a",E14/E52)</f>
        <v>1.1859301312671435</v>
      </c>
      <c r="T14" s="20"/>
      <c r="U14" s="22">
        <f>IF(G52=0,"n/a",G14/G52)</f>
        <v>1.2433637345284849</v>
      </c>
      <c r="V14" s="20"/>
      <c r="W14" s="22">
        <f>IF(M52=0,"n/a",M14/M52)</f>
        <v>1.2544391287662833</v>
      </c>
    </row>
    <row r="15" spans="1:23" ht="6.95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21">
        <v>1070310.75</v>
      </c>
      <c r="F17" s="16"/>
      <c r="G17" s="21">
        <v>1218858.703</v>
      </c>
      <c r="H17" s="16"/>
      <c r="I17" s="21">
        <f>E17-G17</f>
        <v>-148547.95299999998</v>
      </c>
      <c r="K17" s="18">
        <f>IF(G17=0,"n/a",IF(AND(I17/G17&lt;1,I17/G17&gt;-1),I17/G17,"n/a"))</f>
        <v>-0.12187462963046995</v>
      </c>
      <c r="M17" s="21">
        <v>977938.62</v>
      </c>
      <c r="N17" s="16"/>
      <c r="O17" s="21">
        <f>E17-M17</f>
        <v>92372.13</v>
      </c>
      <c r="Q17" s="18">
        <f>IF(M17=0,"n/a",IF(AND(O17/M17&lt;1,O17/M17&gt;-1),O17/M17,"n/a"))</f>
        <v>9.4455958800359077E-2</v>
      </c>
      <c r="S17" s="22">
        <f>IF(E55=0,"n/a",E17/E55)</f>
        <v>0.47837340819416857</v>
      </c>
      <c r="T17" s="20"/>
      <c r="U17" s="22">
        <f>IF(G55=0,"n/a",G17/G55)</f>
        <v>0.50110127736025911</v>
      </c>
      <c r="V17" s="20"/>
      <c r="W17" s="22">
        <f>IF(M55=0,"n/a",M17/M55)</f>
        <v>0.48767769562314212</v>
      </c>
    </row>
    <row r="18" spans="2:23" x14ac:dyDescent="0.2">
      <c r="C18" s="5" t="s">
        <v>19</v>
      </c>
      <c r="E18" s="23">
        <v>56867.63</v>
      </c>
      <c r="F18" s="27"/>
      <c r="G18" s="23">
        <v>126985.533</v>
      </c>
      <c r="H18" s="28"/>
      <c r="I18" s="23">
        <f>E18-G18</f>
        <v>-70117.902999999991</v>
      </c>
      <c r="J18" s="29"/>
      <c r="K18" s="24">
        <f>IF(G18=0,"n/a",IF(AND(I18/G18&lt;1,I18/G18&gt;-1),I18/G18,"n/a"))</f>
        <v>-0.55217237226542959</v>
      </c>
      <c r="L18" s="30"/>
      <c r="M18" s="23">
        <v>78151.09</v>
      </c>
      <c r="N18" s="31"/>
      <c r="O18" s="23">
        <f>E18-M18</f>
        <v>-21283.46</v>
      </c>
      <c r="Q18" s="24">
        <f>IF(M18=0,"n/a",IF(AND(O18/M18&lt;1,O18/M18&gt;-1),O18/M18,"n/a"))</f>
        <v>-0.27233734040049856</v>
      </c>
      <c r="S18" s="25">
        <f>IF(E56=0,"n/a",E18/E56)</f>
        <v>0.50890536489328375</v>
      </c>
      <c r="T18" s="20"/>
      <c r="U18" s="25">
        <f>IF(G56=0,"n/a",G18/G56)</f>
        <v>0.51213962839431981</v>
      </c>
      <c r="V18" s="20"/>
      <c r="W18" s="25">
        <f>IF(M56=0,"n/a",M18/M56)</f>
        <v>0.51898323206162633</v>
      </c>
    </row>
    <row r="19" spans="2:23" ht="6.95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23">
        <f>SUM(E17:E18)</f>
        <v>1127178.3799999999</v>
      </c>
      <c r="F20" s="27"/>
      <c r="G20" s="23">
        <f>SUM(G17:G18)</f>
        <v>1345844.236</v>
      </c>
      <c r="H20" s="28"/>
      <c r="I20" s="23">
        <f>E20-G20</f>
        <v>-218665.85600000015</v>
      </c>
      <c r="J20" s="29"/>
      <c r="K20" s="24">
        <f>IF(G20=0,"n/a",IF(AND(I20/G20&lt;1,I20/G20&gt;-1),I20/G20,"n/a"))</f>
        <v>-0.16247486161541219</v>
      </c>
      <c r="L20" s="30"/>
      <c r="M20" s="23">
        <f>SUM(M17:M18)</f>
        <v>1056089.71</v>
      </c>
      <c r="N20" s="31"/>
      <c r="O20" s="23">
        <f>E20-M20</f>
        <v>71088.669999999925</v>
      </c>
      <c r="Q20" s="24">
        <f>IF(M20=0,"n/a",IF(AND(O20/M20&lt;1,O20/M20&gt;-1),O20/M20,"n/a"))</f>
        <v>6.7313097861733673E-2</v>
      </c>
      <c r="S20" s="25">
        <f>IF(E58=0,"n/a",E20/E58)</f>
        <v>0.47982576609918259</v>
      </c>
      <c r="T20" s="20"/>
      <c r="U20" s="25">
        <f>IF(G58=0,"n/a",G20/G58)</f>
        <v>0.50212241639123223</v>
      </c>
      <c r="V20" s="20"/>
      <c r="W20" s="25">
        <f>IF(M58=0,"n/a",M20/M58)</f>
        <v>0.48986433858624912</v>
      </c>
    </row>
    <row r="21" spans="2:23" ht="6.95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21">
        <f>E14+E20</f>
        <v>37192363.220000006</v>
      </c>
      <c r="F22" s="32"/>
      <c r="G22" s="21">
        <f>G14+G20</f>
        <v>41102363.590000004</v>
      </c>
      <c r="H22" s="32"/>
      <c r="I22" s="21">
        <f>E22-G22</f>
        <v>-3910000.3699999973</v>
      </c>
      <c r="J22" s="33"/>
      <c r="K22" s="18">
        <f>IF(G22=0,"n/a",IF(AND(I22/G22&lt;1,I22/G22&gt;-1),I22/G22,"n/a"))</f>
        <v>-9.5128358286219836E-2</v>
      </c>
      <c r="L22" s="33"/>
      <c r="M22" s="21">
        <f>M14+M20</f>
        <v>38075874.200000003</v>
      </c>
      <c r="N22" s="32"/>
      <c r="O22" s="21">
        <f>E22-M22</f>
        <v>-883510.97999999672</v>
      </c>
      <c r="Q22" s="18">
        <f>IF(M22=0,"n/a",IF(AND(O22/M22&lt;1,O22/M22&gt;-1),O22/M22,"n/a"))</f>
        <v>-2.3203957848983457E-2</v>
      </c>
      <c r="S22" s="22">
        <f>IF(E60=0,"n/a",E22/E60)</f>
        <v>1.1352971215590613</v>
      </c>
      <c r="T22" s="20"/>
      <c r="U22" s="22">
        <f>IF(G60=0,"n/a",G22/G60)</f>
        <v>1.1860346018826222</v>
      </c>
      <c r="V22" s="20"/>
      <c r="W22" s="22">
        <f>IF(M60=0,"n/a",M22/M60)</f>
        <v>1.2023869018846711</v>
      </c>
    </row>
    <row r="23" spans="2:23" ht="6.95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21">
        <v>478935.25</v>
      </c>
      <c r="F25" s="32"/>
      <c r="G25" s="21">
        <v>492863.26</v>
      </c>
      <c r="H25" s="32"/>
      <c r="I25" s="21">
        <f>E25-G25</f>
        <v>-13928.010000000009</v>
      </c>
      <c r="J25" s="33"/>
      <c r="K25" s="18">
        <f>IF(G25=0,"n/a",IF(AND(I25/G25&lt;1,I25/G25&gt;-1),I25/G25,"n/a"))</f>
        <v>-2.8259379690829478E-2</v>
      </c>
      <c r="L25" s="33"/>
      <c r="M25" s="21">
        <v>563800.53</v>
      </c>
      <c r="N25" s="32"/>
      <c r="O25" s="21">
        <f>E25-M25</f>
        <v>-84865.280000000028</v>
      </c>
      <c r="Q25" s="18">
        <f>IF(M25=0,"n/a",IF(AND(O25/M25&lt;1,O25/M25&gt;-1),O25/M25,"n/a"))</f>
        <v>-0.15052359032014395</v>
      </c>
      <c r="S25" s="22">
        <f>IF(E63=0,"n/a",E25/E63)</f>
        <v>0.16523196149264308</v>
      </c>
      <c r="T25" s="20"/>
      <c r="U25" s="22">
        <f>IF(G63=0,"n/a",G25/G63)</f>
        <v>0.15773360651540522</v>
      </c>
      <c r="V25" s="20"/>
      <c r="W25" s="22">
        <f>IF(M63=0,"n/a",M25/M63)</f>
        <v>0.16141418216080078</v>
      </c>
    </row>
    <row r="26" spans="2:23" x14ac:dyDescent="0.2">
      <c r="C26" s="5" t="s">
        <v>24</v>
      </c>
      <c r="E26" s="23">
        <v>1061051.55</v>
      </c>
      <c r="F26" s="27"/>
      <c r="G26" s="23">
        <v>1183108.531</v>
      </c>
      <c r="H26" s="28"/>
      <c r="I26" s="23">
        <f>E26-G26</f>
        <v>-122056.98099999991</v>
      </c>
      <c r="J26" s="29"/>
      <c r="K26" s="24">
        <f>IF(G26=0,"n/a",IF(AND(I26/G26&lt;1,I26/G26&gt;-1),I26/G26,"n/a"))</f>
        <v>-0.10316634340962243</v>
      </c>
      <c r="L26" s="30"/>
      <c r="M26" s="23">
        <v>1188220.76</v>
      </c>
      <c r="N26" s="31"/>
      <c r="O26" s="23">
        <f>E26-M26</f>
        <v>-127169.20999999996</v>
      </c>
      <c r="Q26" s="24">
        <f>IF(M26=0,"n/a",IF(AND(O26/M26&lt;1,O26/M26&gt;-1),O26/M26,"n/a"))</f>
        <v>-0.10702490166894572</v>
      </c>
      <c r="S26" s="25">
        <f>IF(E64=0,"n/a",E26/E64)</f>
        <v>7.5103742178902158E-2</v>
      </c>
      <c r="T26" s="20"/>
      <c r="U26" s="25">
        <f>IF(G64=0,"n/a",G26/G64)</f>
        <v>7.5615774611267991E-2</v>
      </c>
      <c r="V26" s="20"/>
      <c r="W26" s="25">
        <f>IF(M64=0,"n/a",M26/M64)</f>
        <v>8.3199915639196237E-2</v>
      </c>
    </row>
    <row r="27" spans="2:23" ht="6.95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23">
        <f>SUM(E25:E26)</f>
        <v>1539986.8</v>
      </c>
      <c r="F28" s="27"/>
      <c r="G28" s="23">
        <f>SUM(G25:G26)</f>
        <v>1675971.791</v>
      </c>
      <c r="H28" s="28"/>
      <c r="I28" s="23">
        <f>E28-G28</f>
        <v>-135984.99099999992</v>
      </c>
      <c r="J28" s="29"/>
      <c r="K28" s="24">
        <f>IF(G28=0,"n/a",IF(AND(I28/G28&lt;1,I28/G28&gt;-1),I28/G28,"n/a"))</f>
        <v>-8.1137995120348611E-2</v>
      </c>
      <c r="L28" s="30"/>
      <c r="M28" s="23">
        <f>SUM(M25:M26)</f>
        <v>1752021.29</v>
      </c>
      <c r="N28" s="31"/>
      <c r="O28" s="23">
        <f>E28-M28</f>
        <v>-212034.49</v>
      </c>
      <c r="Q28" s="24">
        <f>IF(M28=0,"n/a",IF(AND(O28/M28&lt;1,O28/M28&gt;-1),O28/M28,"n/a"))</f>
        <v>-0.12102278163526196</v>
      </c>
      <c r="S28" s="25">
        <f>IF(E66=0,"n/a",E28/E66)</f>
        <v>9.0447132757266305E-2</v>
      </c>
      <c r="T28" s="20"/>
      <c r="U28" s="25">
        <f>IF(G66=0,"n/a",G28/G66)</f>
        <v>8.9285281718184589E-2</v>
      </c>
      <c r="V28" s="20"/>
      <c r="W28" s="25">
        <f>IF(M66=0,"n/a",M28/M66)</f>
        <v>9.8569953576478977E-2</v>
      </c>
    </row>
    <row r="29" spans="2:23" ht="6.95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21">
        <f>E22+E28</f>
        <v>38732350.020000003</v>
      </c>
      <c r="F30" s="32"/>
      <c r="G30" s="21">
        <f>G22+G28</f>
        <v>42778335.381000005</v>
      </c>
      <c r="H30" s="32"/>
      <c r="I30" s="21">
        <f>E30-G30</f>
        <v>-4045985.3610000014</v>
      </c>
      <c r="J30" s="33"/>
      <c r="K30" s="18">
        <f>IF(G30=0,"n/a",IF(AND(I30/G30&lt;1,I30/G30&gt;-1),I30/G30,"n/a"))</f>
        <v>-9.4580243129259903E-2</v>
      </c>
      <c r="L30" s="33"/>
      <c r="M30" s="21">
        <f>M22+M28</f>
        <v>39827895.490000002</v>
      </c>
      <c r="N30" s="32"/>
      <c r="O30" s="21">
        <f>E30-M30</f>
        <v>-1095545.4699999988</v>
      </c>
      <c r="Q30" s="18">
        <f>IF(M30=0,"n/a",IF(AND(O30/M30&lt;1,O30/M30&gt;-1),O30/M30,"n/a"))</f>
        <v>-2.7506988670166332E-2</v>
      </c>
      <c r="S30" s="19">
        <f>IF(E68=0,"n/a",E30/E68)</f>
        <v>0.77797047470854552</v>
      </c>
      <c r="T30" s="20"/>
      <c r="U30" s="19">
        <f>IF(G68=0,"n/a",G30/G68)</f>
        <v>0.80069871600774889</v>
      </c>
      <c r="V30" s="20"/>
      <c r="W30" s="19">
        <f>IF(M68=0,"n/a",M30/M68)</f>
        <v>0.80555919603411741</v>
      </c>
    </row>
    <row r="31" spans="2:23" ht="6.95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21">
        <v>-869358.58</v>
      </c>
      <c r="F32" s="32"/>
      <c r="G32" s="21">
        <v>-1453397.436</v>
      </c>
      <c r="H32" s="32"/>
      <c r="I32" s="21">
        <f>E32-G32</f>
        <v>584038.85600000003</v>
      </c>
      <c r="J32" s="33"/>
      <c r="K32" s="18">
        <f>IF(G32=0,"n/a",IF(AND(I32/G32&lt;1,I32/G32&gt;-1),I32/G32,"n/a"))</f>
        <v>-0.40184387390098575</v>
      </c>
      <c r="L32" s="33"/>
      <c r="M32" s="21">
        <v>-3498496.61</v>
      </c>
      <c r="N32" s="32"/>
      <c r="O32" s="21">
        <f>E32-M32</f>
        <v>2629138.0299999998</v>
      </c>
      <c r="Q32" s="18">
        <f>IF(M32=0,"n/a",IF(AND(O32/M32&lt;1,O32/M32&gt;-1),O32/M32,"n/a"))</f>
        <v>-0.7515050957845576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23">
        <v>869305.31</v>
      </c>
      <c r="F33" s="27"/>
      <c r="G33" s="23">
        <v>1039884.035</v>
      </c>
      <c r="H33" s="28"/>
      <c r="I33" s="23">
        <f>E33-G33</f>
        <v>-170578.72499999998</v>
      </c>
      <c r="J33" s="29"/>
      <c r="K33" s="24">
        <f>IF(G33=0,"n/a",IF(AND(I33/G33&lt;1,I33/G33&gt;-1),I33/G33,"n/a"))</f>
        <v>-0.16403629564329256</v>
      </c>
      <c r="L33" s="30"/>
      <c r="M33" s="23">
        <v>1009014.92</v>
      </c>
      <c r="N33" s="31"/>
      <c r="O33" s="23">
        <f>E33-M33</f>
        <v>-139709.60999999999</v>
      </c>
      <c r="Q33" s="24">
        <f>IF(M33=0,"n/a",IF(AND(O33/M33&lt;1,O33/M33&gt;-1),O33/M33,"n/a"))</f>
        <v>-0.13846139163135465</v>
      </c>
    </row>
    <row r="34" spans="1:23" ht="6.95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29</v>
      </c>
      <c r="E35" s="37">
        <f>SUM(E30:E33)</f>
        <v>38732296.750000007</v>
      </c>
      <c r="F35" s="38"/>
      <c r="G35" s="37">
        <f>SUM(G30:G33)</f>
        <v>42364821.980000004</v>
      </c>
      <c r="H35" s="32"/>
      <c r="I35" s="37">
        <f>E35-G35</f>
        <v>-3632525.2299999967</v>
      </c>
      <c r="J35" s="33"/>
      <c r="K35" s="39">
        <f>IF(G35=0,"n/a",IF(AND(I35/G35&lt;1,I35/G35&gt;-1),I35/G35,"n/a"))</f>
        <v>-8.5743904027612214E-2</v>
      </c>
      <c r="L35" s="33"/>
      <c r="M35" s="37">
        <f>SUM(M30:M33)</f>
        <v>37338413.800000004</v>
      </c>
      <c r="N35" s="32"/>
      <c r="O35" s="37">
        <f>E35-M35</f>
        <v>1393882.950000003</v>
      </c>
      <c r="Q35" s="39">
        <f>IF(M35=0,"n/a",IF(AND(O35/M35&lt;1,O35/M35&gt;-1),O35/M35,"n/a"))</f>
        <v>3.7331070287726115E-2</v>
      </c>
    </row>
    <row r="36" spans="1:23" ht="12.75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30</v>
      </c>
      <c r="E37" s="14">
        <v>1735599.42</v>
      </c>
      <c r="F37" s="14"/>
      <c r="G37" s="14">
        <v>1758807.763</v>
      </c>
      <c r="H37" s="40"/>
      <c r="I37" s="41"/>
      <c r="J37" s="40"/>
      <c r="K37" s="42"/>
      <c r="L37" s="40"/>
      <c r="M37" s="14">
        <v>1739813.58</v>
      </c>
      <c r="N37" s="16"/>
      <c r="O37" s="35"/>
    </row>
    <row r="38" spans="1:23" x14ac:dyDescent="0.2">
      <c r="C38" s="5" t="s">
        <v>31</v>
      </c>
      <c r="E38" s="21">
        <v>553285.43999999994</v>
      </c>
      <c r="F38" s="35"/>
      <c r="G38" s="21">
        <v>584098.92700000003</v>
      </c>
      <c r="H38" s="16"/>
      <c r="I38" s="35"/>
      <c r="M38" s="21">
        <v>534360.43000000005</v>
      </c>
      <c r="N38" s="16"/>
      <c r="O38" s="35"/>
    </row>
    <row r="39" spans="1:23" x14ac:dyDescent="0.2">
      <c r="C39" s="5" t="s">
        <v>32</v>
      </c>
      <c r="E39" s="21">
        <v>183940.83</v>
      </c>
      <c r="F39" s="16"/>
      <c r="G39" s="21">
        <v>247183.57199999999</v>
      </c>
      <c r="H39" s="16"/>
      <c r="I39" s="35"/>
      <c r="M39" s="21">
        <v>203797.79</v>
      </c>
      <c r="N39" s="16"/>
      <c r="O39" s="35"/>
    </row>
    <row r="40" spans="1:23" x14ac:dyDescent="0.2">
      <c r="C40" s="5" t="s">
        <v>33</v>
      </c>
      <c r="E40" s="21">
        <v>-106488.09</v>
      </c>
      <c r="F40" s="16"/>
      <c r="G40" s="21">
        <v>-117548.739</v>
      </c>
      <c r="H40" s="16"/>
      <c r="I40" s="35"/>
      <c r="M40" s="21">
        <v>-94803.04</v>
      </c>
      <c r="N40" s="16"/>
      <c r="O40" s="35"/>
    </row>
    <row r="41" spans="1:23" x14ac:dyDescent="0.2">
      <c r="C41" s="5" t="s">
        <v>34</v>
      </c>
      <c r="E41" s="21">
        <v>805726.58</v>
      </c>
      <c r="F41" s="16"/>
      <c r="G41" s="21">
        <v>899919.245</v>
      </c>
      <c r="H41" s="16"/>
      <c r="I41" s="35"/>
      <c r="K41" s="43"/>
      <c r="M41" s="21">
        <v>839259.74</v>
      </c>
      <c r="N41" s="16"/>
      <c r="O41" s="35"/>
    </row>
    <row r="42" spans="1:23" x14ac:dyDescent="0.2">
      <c r="C42" s="5" t="s">
        <v>35</v>
      </c>
      <c r="E42" s="21">
        <v>-16.57</v>
      </c>
      <c r="F42" s="16"/>
      <c r="G42" s="44">
        <v>0</v>
      </c>
      <c r="H42" s="16"/>
      <c r="I42" s="35"/>
      <c r="K42" s="43"/>
      <c r="M42" s="21">
        <v>-58783.03</v>
      </c>
      <c r="N42" s="16"/>
      <c r="O42" s="35"/>
    </row>
    <row r="43" spans="1:23" x14ac:dyDescent="0.2">
      <c r="C43" s="5" t="s">
        <v>36</v>
      </c>
      <c r="E43" s="21">
        <v>0</v>
      </c>
      <c r="F43" s="16"/>
      <c r="G43" s="44">
        <v>0</v>
      </c>
      <c r="H43" s="16"/>
      <c r="I43" s="35"/>
      <c r="K43" s="43"/>
      <c r="M43" s="21">
        <v>2624525.58</v>
      </c>
      <c r="N43" s="16"/>
      <c r="O43" s="35"/>
    </row>
    <row r="44" spans="1:23" x14ac:dyDescent="0.2">
      <c r="C44" s="5" t="s">
        <v>37</v>
      </c>
      <c r="E44" s="21">
        <v>202969.15</v>
      </c>
      <c r="F44" s="16"/>
      <c r="G44" s="21">
        <v>214447.837</v>
      </c>
      <c r="H44" s="16"/>
      <c r="I44" s="35"/>
      <c r="K44" s="43"/>
      <c r="M44" s="21">
        <v>451376.3</v>
      </c>
      <c r="N44" s="16"/>
      <c r="O44" s="35"/>
    </row>
    <row r="45" spans="1:23" x14ac:dyDescent="0.2">
      <c r="E45" s="45"/>
      <c r="F45" s="16"/>
      <c r="G45" s="16"/>
      <c r="H45" s="16"/>
      <c r="I45" s="16"/>
      <c r="M45" s="16"/>
      <c r="N45" s="16"/>
      <c r="O45" s="16"/>
    </row>
    <row r="46" spans="1:23" ht="12.75" x14ac:dyDescent="0.2">
      <c r="A46" s="3" t="s">
        <v>38</v>
      </c>
      <c r="E46" s="45"/>
      <c r="F46" s="16"/>
      <c r="G46" s="16"/>
      <c r="H46" s="16"/>
      <c r="I46" s="16"/>
      <c r="M46" s="16"/>
      <c r="N46" s="16"/>
      <c r="O46" s="16"/>
    </row>
    <row r="47" spans="1:23" x14ac:dyDescent="0.2">
      <c r="B47" s="13" t="s">
        <v>39</v>
      </c>
      <c r="E47" s="45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13</v>
      </c>
      <c r="E48" s="45">
        <v>17833313</v>
      </c>
      <c r="F48" s="16"/>
      <c r="G48" s="45">
        <v>18694071</v>
      </c>
      <c r="H48" s="46"/>
      <c r="I48" s="45">
        <f>E48-G48</f>
        <v>-860758</v>
      </c>
      <c r="K48" s="18">
        <f>IF(G48=0,"n/a",IF(AND(I48/G48&lt;1,I48/G48&gt;-1),I48/G48,"n/a"))</f>
        <v>-4.604443836765143E-2</v>
      </c>
      <c r="M48" s="45">
        <v>16522390</v>
      </c>
      <c r="N48" s="46"/>
      <c r="O48" s="45">
        <f>E48-M48</f>
        <v>1310923</v>
      </c>
      <c r="Q48" s="18">
        <f>IF(M48=0,"n/a",IF(AND(O48/M48&lt;1,O48/M48&gt;-1),O48/M48,"n/a"))</f>
        <v>7.9342213808050774E-2</v>
      </c>
    </row>
    <row r="49" spans="2:23" x14ac:dyDescent="0.2">
      <c r="C49" s="5" t="s">
        <v>14</v>
      </c>
      <c r="E49" s="45">
        <v>11454952</v>
      </c>
      <c r="F49" s="16"/>
      <c r="G49" s="45">
        <v>12070855</v>
      </c>
      <c r="H49" s="46"/>
      <c r="I49" s="45">
        <f>E49-G49</f>
        <v>-615903</v>
      </c>
      <c r="K49" s="18">
        <f>IF(G49=0,"n/a",IF(AND(I49/G49&lt;1,I49/G49&gt;-1),I49/G49,"n/a"))</f>
        <v>-5.1023974689448262E-2</v>
      </c>
      <c r="M49" s="45">
        <v>11235431</v>
      </c>
      <c r="N49" s="46"/>
      <c r="O49" s="45">
        <f>E49-M49</f>
        <v>219521</v>
      </c>
      <c r="Q49" s="18">
        <f>IF(M49=0,"n/a",IF(AND(O49/M49&lt;1,O49/M49&gt;-1),O49/M49,"n/a"))</f>
        <v>1.9538280284930768E-2</v>
      </c>
    </row>
    <row r="50" spans="2:23" x14ac:dyDescent="0.2">
      <c r="C50" s="5" t="s">
        <v>15</v>
      </c>
      <c r="E50" s="47">
        <v>1122620</v>
      </c>
      <c r="F50" s="16"/>
      <c r="G50" s="47">
        <v>1210045</v>
      </c>
      <c r="H50" s="46"/>
      <c r="I50" s="47">
        <f>E50-G50</f>
        <v>-87425</v>
      </c>
      <c r="K50" s="24">
        <f>IF(G50=0,"n/a",IF(AND(I50/G50&lt;1,I50/G50&gt;-1),I50/G50,"n/a"))</f>
        <v>-7.2249379155320675E-2</v>
      </c>
      <c r="M50" s="47">
        <v>1753204</v>
      </c>
      <c r="N50" s="46"/>
      <c r="O50" s="47">
        <f>E50-M50</f>
        <v>-630584</v>
      </c>
      <c r="Q50" s="24">
        <f>IF(M50=0,"n/a",IF(AND(O50/M50&lt;1,O50/M50&gt;-1),O50/M50,"n/a"))</f>
        <v>-0.35967520037599732</v>
      </c>
    </row>
    <row r="51" spans="2:23" ht="6.95" customHeight="1" x14ac:dyDescent="0.2">
      <c r="E51" s="45"/>
      <c r="F51" s="16"/>
      <c r="G51" s="45"/>
      <c r="H51" s="16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5">
        <f>SUM(E48:E50)</f>
        <v>30410885</v>
      </c>
      <c r="F52" s="16"/>
      <c r="G52" s="45">
        <f>SUM(G48:G50)</f>
        <v>31974971</v>
      </c>
      <c r="H52" s="46"/>
      <c r="I52" s="45">
        <f>E52-G52</f>
        <v>-1564086</v>
      </c>
      <c r="K52" s="18">
        <f>IF(G52=0,"n/a",IF(AND(I52/G52&lt;1,I52/G52&gt;-1),I52/G52,"n/a"))</f>
        <v>-4.8915947413994527E-2</v>
      </c>
      <c r="M52" s="45">
        <f>SUM(M48:M50)</f>
        <v>29511025</v>
      </c>
      <c r="N52" s="46"/>
      <c r="O52" s="45">
        <f>E52-M52</f>
        <v>899860</v>
      </c>
      <c r="Q52" s="18">
        <f>IF(M52=0,"n/a",IF(AND(O52/M52&lt;1,O52/M52&gt;-1),O52/M52,"n/a"))</f>
        <v>3.0492332950143208E-2</v>
      </c>
    </row>
    <row r="53" spans="2:23" ht="6.95" customHeight="1" x14ac:dyDescent="0.2">
      <c r="E53" s="45"/>
      <c r="F53" s="16"/>
      <c r="G53" s="45"/>
      <c r="H53" s="16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x14ac:dyDescent="0.2">
      <c r="B54" s="13" t="s">
        <v>40</v>
      </c>
      <c r="E54" s="45"/>
      <c r="F54" s="16"/>
      <c r="G54" s="45"/>
      <c r="H54" s="46"/>
      <c r="I54" s="45"/>
      <c r="K54" s="26"/>
      <c r="M54" s="45"/>
      <c r="N54" s="46"/>
      <c r="O54" s="45"/>
      <c r="Q54" s="26"/>
    </row>
    <row r="55" spans="2:23" x14ac:dyDescent="0.2">
      <c r="C55" s="5" t="s">
        <v>18</v>
      </c>
      <c r="E55" s="45">
        <v>2237396</v>
      </c>
      <c r="F55" s="16"/>
      <c r="G55" s="45">
        <v>2432360</v>
      </c>
      <c r="H55" s="46"/>
      <c r="I55" s="45">
        <f>E55-G55</f>
        <v>-194964</v>
      </c>
      <c r="K55" s="18">
        <f>IF(G55=0,"n/a",IF(AND(I55/G55&lt;1,I55/G55&gt;-1),I55/G55,"n/a"))</f>
        <v>-8.0154253482214805E-2</v>
      </c>
      <c r="M55" s="45">
        <v>2005297</v>
      </c>
      <c r="N55" s="46"/>
      <c r="O55" s="45">
        <f>E55-M55</f>
        <v>232099</v>
      </c>
      <c r="Q55" s="18">
        <f>IF(M55=0,"n/a",IF(AND(O55/M55&lt;1,O55/M55&gt;-1),O55/M55,"n/a"))</f>
        <v>0.11574295478425391</v>
      </c>
    </row>
    <row r="56" spans="2:23" x14ac:dyDescent="0.2">
      <c r="C56" s="5" t="s">
        <v>19</v>
      </c>
      <c r="E56" s="47">
        <v>111745</v>
      </c>
      <c r="F56" s="16"/>
      <c r="G56" s="47">
        <v>247951</v>
      </c>
      <c r="H56" s="46"/>
      <c r="I56" s="47">
        <f>E56-G56</f>
        <v>-136206</v>
      </c>
      <c r="K56" s="24">
        <f>IF(G56=0,"n/a",IF(AND(I56/G56&lt;1,I56/G56&gt;-1),I56/G56,"n/a"))</f>
        <v>-0.54932627817592994</v>
      </c>
      <c r="M56" s="47">
        <v>150585</v>
      </c>
      <c r="N56" s="46"/>
      <c r="O56" s="47">
        <f>E56-M56</f>
        <v>-38840</v>
      </c>
      <c r="Q56" s="24">
        <f>IF(M56=0,"n/a",IF(AND(O56/M56&lt;1,O56/M56&gt;-1),O56/M56,"n/a"))</f>
        <v>-0.25792741640933692</v>
      </c>
    </row>
    <row r="57" spans="2:23" ht="6.95" customHeight="1" x14ac:dyDescent="0.2">
      <c r="E57" s="45"/>
      <c r="F57" s="16"/>
      <c r="G57" s="45"/>
      <c r="H57" s="16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7">
        <f>SUM(E55:E56)</f>
        <v>2349141</v>
      </c>
      <c r="F58" s="16"/>
      <c r="G58" s="47">
        <f>SUM(G55:G56)</f>
        <v>2680311</v>
      </c>
      <c r="H58" s="46"/>
      <c r="I58" s="47">
        <f>E58-G58</f>
        <v>-331170</v>
      </c>
      <c r="K58" s="24">
        <f>IF(G58=0,"n/a",IF(AND(I58/G58&lt;1,I58/G58&gt;-1),I58/G58,"n/a"))</f>
        <v>-0.12355655742934309</v>
      </c>
      <c r="M58" s="47">
        <f>SUM(M55:M56)</f>
        <v>2155882</v>
      </c>
      <c r="N58" s="46"/>
      <c r="O58" s="47">
        <f>E58-M58</f>
        <v>193259</v>
      </c>
      <c r="Q58" s="24">
        <f>IF(M58=0,"n/a",IF(AND(O58/M58&lt;1,O58/M58&gt;-1),O58/M58,"n/a"))</f>
        <v>8.9642661333041412E-2</v>
      </c>
    </row>
    <row r="59" spans="2:23" ht="6.95" customHeight="1" x14ac:dyDescent="0.2">
      <c r="E59" s="45"/>
      <c r="F59" s="16"/>
      <c r="G59" s="45"/>
      <c r="H59" s="16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5">
        <f>E52+E58</f>
        <v>32760026</v>
      </c>
      <c r="F60" s="16"/>
      <c r="G60" s="45">
        <f>G52+G58</f>
        <v>34655282</v>
      </c>
      <c r="H60" s="46"/>
      <c r="I60" s="45">
        <f>E60-G60</f>
        <v>-1895256</v>
      </c>
      <c r="K60" s="18">
        <f>IF(G60=0,"n/a",IF(AND(I60/G60&lt;1,I60/G60&gt;-1),I60/G60,"n/a"))</f>
        <v>-5.4688806168133333E-2</v>
      </c>
      <c r="M60" s="45">
        <f>M52+M58</f>
        <v>31666907</v>
      </c>
      <c r="N60" s="46"/>
      <c r="O60" s="45">
        <f>E60-M60</f>
        <v>1093119</v>
      </c>
      <c r="Q60" s="18">
        <f>IF(M60=0,"n/a",IF(AND(O60/M60&lt;1,O60/M60&gt;-1),O60/M60,"n/a"))</f>
        <v>3.4519285385213025E-2</v>
      </c>
    </row>
    <row r="61" spans="2:23" ht="6.95" customHeight="1" x14ac:dyDescent="0.2">
      <c r="E61" s="45"/>
      <c r="F61" s="16"/>
      <c r="G61" s="45"/>
      <c r="H61" s="16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x14ac:dyDescent="0.2">
      <c r="B62" s="13" t="s">
        <v>42</v>
      </c>
      <c r="E62" s="45"/>
      <c r="F62" s="16"/>
      <c r="G62" s="45"/>
      <c r="H62" s="46"/>
      <c r="I62" s="45"/>
      <c r="K62" s="26"/>
      <c r="M62" s="45"/>
      <c r="N62" s="46"/>
      <c r="O62" s="45"/>
      <c r="Q62" s="26"/>
    </row>
    <row r="63" spans="2:23" x14ac:dyDescent="0.2">
      <c r="C63" s="5" t="s">
        <v>23</v>
      </c>
      <c r="E63" s="45">
        <v>2898563</v>
      </c>
      <c r="F63" s="16"/>
      <c r="G63" s="45">
        <v>3124656</v>
      </c>
      <c r="H63" s="46"/>
      <c r="I63" s="45">
        <f>E63-G63</f>
        <v>-226093</v>
      </c>
      <c r="K63" s="18">
        <f>IF(G63=0,"n/a",IF(AND(I63/G63&lt;1,I63/G63&gt;-1),I63/G63,"n/a"))</f>
        <v>-7.2357725138383233E-2</v>
      </c>
      <c r="M63" s="45">
        <v>3492881</v>
      </c>
      <c r="N63" s="46"/>
      <c r="O63" s="45">
        <f>E63-M63</f>
        <v>-594318</v>
      </c>
      <c r="Q63" s="18">
        <f>IF(M63=0,"n/a",IF(AND(O63/M63&lt;1,O63/M63&gt;-1),O63/M63,"n/a"))</f>
        <v>-0.1701512304598983</v>
      </c>
    </row>
    <row r="64" spans="2:23" x14ac:dyDescent="0.2">
      <c r="C64" s="5" t="s">
        <v>24</v>
      </c>
      <c r="E64" s="47">
        <v>14127812</v>
      </c>
      <c r="F64" s="16"/>
      <c r="G64" s="47">
        <v>15646319</v>
      </c>
      <c r="H64" s="46"/>
      <c r="I64" s="47">
        <f>E64-G64</f>
        <v>-1518507</v>
      </c>
      <c r="K64" s="24">
        <f>IF(G64=0,"n/a",IF(AND(I64/G64&lt;1,I64/G64&gt;-1),I64/G64,"n/a"))</f>
        <v>-9.7052028659264836E-2</v>
      </c>
      <c r="M64" s="47">
        <v>14281514</v>
      </c>
      <c r="N64" s="46"/>
      <c r="O64" s="47">
        <f>E64-M64</f>
        <v>-153702</v>
      </c>
      <c r="Q64" s="24">
        <f>IF(M64=0,"n/a",IF(AND(O64/M64&lt;1,O64/M64&gt;-1),O64/M64,"n/a"))</f>
        <v>-1.0762304332719906E-2</v>
      </c>
    </row>
    <row r="65" spans="1:23" ht="6.95" customHeight="1" x14ac:dyDescent="0.2">
      <c r="E65" s="45"/>
      <c r="F65" s="16"/>
      <c r="G65" s="45"/>
      <c r="H65" s="16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7">
        <f>SUM(E63:E64)</f>
        <v>17026375</v>
      </c>
      <c r="F66" s="16"/>
      <c r="G66" s="47">
        <f>SUM(G63:G64)</f>
        <v>18770975</v>
      </c>
      <c r="H66" s="46"/>
      <c r="I66" s="47">
        <f>E66-G66</f>
        <v>-1744600</v>
      </c>
      <c r="K66" s="24">
        <f>IF(G66=0,"n/a",IF(AND(I66/G66&lt;1,I66/G66&gt;-1),I66/G66,"n/a"))</f>
        <v>-9.294136292867046E-2</v>
      </c>
      <c r="M66" s="47">
        <f>SUM(M63:M64)</f>
        <v>17774395</v>
      </c>
      <c r="N66" s="46"/>
      <c r="O66" s="47">
        <f>E66-M66</f>
        <v>-748020</v>
      </c>
      <c r="Q66" s="24">
        <f>IF(M66=0,"n/a",IF(AND(O66/M66&lt;1,O66/M66&gt;-1),O66/M66,"n/a"))</f>
        <v>-4.2084132821398425E-2</v>
      </c>
    </row>
    <row r="67" spans="1:23" ht="6.95" customHeight="1" x14ac:dyDescent="0.2">
      <c r="E67" s="45"/>
      <c r="F67" s="16"/>
      <c r="G67" s="45"/>
      <c r="H67" s="16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43</v>
      </c>
      <c r="E68" s="48">
        <f>E60+E66</f>
        <v>49786401</v>
      </c>
      <c r="F68" s="16"/>
      <c r="G68" s="48">
        <f>G60+G66</f>
        <v>53426257</v>
      </c>
      <c r="H68" s="46"/>
      <c r="I68" s="48">
        <f>E68-G68</f>
        <v>-3639856</v>
      </c>
      <c r="K68" s="39">
        <f>IF(G68=0,"n/a",IF(AND(I68/G68&lt;1,I68/G68&gt;-1),I68/G68,"n/a"))</f>
        <v>-6.8128598265830231E-2</v>
      </c>
      <c r="M68" s="48">
        <f>M60+M66</f>
        <v>49441302</v>
      </c>
      <c r="N68" s="46"/>
      <c r="O68" s="48">
        <f>E68-M68</f>
        <v>345099</v>
      </c>
      <c r="Q68" s="39">
        <f>IF(M68=0,"n/a",IF(AND(O68/M68&lt;1,O68/M68&gt;-1),O68/M68,"n/a"))</f>
        <v>6.9799739497151594E-3</v>
      </c>
    </row>
    <row r="69" spans="1:23" ht="12.75" thickTop="1" x14ac:dyDescent="0.2"/>
    <row r="70" spans="1:23" ht="12.75" x14ac:dyDescent="0.2">
      <c r="A70" s="5" t="s">
        <v>3</v>
      </c>
      <c r="C70" s="71" t="s">
        <v>44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28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D46" sqref="D4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10.7109375" style="6" customWidth="1"/>
    <col min="20" max="20" width="0.85546875" style="6" customWidth="1"/>
    <col min="21" max="21" width="7.7109375" style="6" hidden="1" customWidth="1"/>
    <col min="22" max="22" width="0.85546875" style="6" hidden="1" customWidth="1"/>
    <col min="23" max="23" width="10.7109375" style="6" customWidth="1"/>
    <col min="24" max="16384" width="9.140625" style="5"/>
  </cols>
  <sheetData>
    <row r="1" spans="1:23" s="1" customFormat="1" ht="15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5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5" x14ac:dyDescent="0.25">
      <c r="E3" s="73" t="s">
        <v>48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2.75" x14ac:dyDescent="0.2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75" t="s">
        <v>4</v>
      </c>
      <c r="J6" s="75"/>
      <c r="K6" s="75"/>
      <c r="O6" s="75" t="s">
        <v>5</v>
      </c>
      <c r="P6" s="75"/>
      <c r="Q6" s="75"/>
      <c r="S6" s="70" t="s">
        <v>6</v>
      </c>
      <c r="T6" s="70"/>
      <c r="U6" s="70"/>
      <c r="V6" s="70"/>
      <c r="W6" s="70"/>
    </row>
    <row r="7" spans="1:23" s="7" customFormat="1" ht="12.75" x14ac:dyDescent="0.2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8</v>
      </c>
      <c r="E8" s="11">
        <v>2018</v>
      </c>
      <c r="G8" s="11" t="s">
        <v>9</v>
      </c>
      <c r="I8" s="11" t="s">
        <v>10</v>
      </c>
      <c r="K8" s="12" t="s">
        <v>11</v>
      </c>
      <c r="M8" s="11">
        <v>2017</v>
      </c>
      <c r="O8" s="11" t="s">
        <v>10</v>
      </c>
      <c r="Q8" s="12" t="s">
        <v>11</v>
      </c>
      <c r="S8" s="11">
        <v>2018</v>
      </c>
      <c r="T8" s="10"/>
      <c r="U8" s="12" t="s">
        <v>9</v>
      </c>
      <c r="V8" s="10"/>
      <c r="W8" s="11">
        <v>2017</v>
      </c>
    </row>
    <row r="9" spans="1:23" x14ac:dyDescent="0.2">
      <c r="B9" s="13" t="s">
        <v>12</v>
      </c>
    </row>
    <row r="10" spans="1:23" x14ac:dyDescent="0.2">
      <c r="C10" s="5" t="s">
        <v>13</v>
      </c>
      <c r="E10" s="41">
        <v>636107224.25</v>
      </c>
      <c r="F10" s="40"/>
      <c r="G10" s="41">
        <v>710630177.66999996</v>
      </c>
      <c r="H10" s="40"/>
      <c r="I10" s="41">
        <f>E10-G10</f>
        <v>-74522953.419999957</v>
      </c>
      <c r="J10" s="40"/>
      <c r="K10" s="69">
        <f>IF(G10=0,"n/a",IF(AND(I10/G10&lt;1,I10/G10&gt;-1),I10/G10,"n/a"))</f>
        <v>-0.1048688273615741</v>
      </c>
      <c r="L10" s="40"/>
      <c r="M10" s="41">
        <v>670370006.42999995</v>
      </c>
      <c r="N10" s="40"/>
      <c r="O10" s="41">
        <f>E10-M10</f>
        <v>-34262782.179999948</v>
      </c>
      <c r="Q10" s="18">
        <f>IF(M10=0,"n/a",IF(AND(O10/M10&lt;1,O10/M10&gt;-1),O10/M10,"n/a"))</f>
        <v>-5.1110255308801124E-2</v>
      </c>
      <c r="S10" s="19">
        <f>IF(E48=0,"n/a",E10/E48)</f>
        <v>1.08090762204475</v>
      </c>
      <c r="T10" s="20"/>
      <c r="U10" s="19">
        <f>IF(G48=0,"n/a",G10/G48)</f>
        <v>1.1706808240622937</v>
      </c>
      <c r="V10" s="20"/>
      <c r="W10" s="19">
        <f>IF(M48=0,"n/a",M10/M48)</f>
        <v>1.111880435338314</v>
      </c>
    </row>
    <row r="11" spans="1:23" x14ac:dyDescent="0.2">
      <c r="C11" s="5" t="s">
        <v>14</v>
      </c>
      <c r="E11" s="43">
        <v>233289488.97999999</v>
      </c>
      <c r="F11" s="53"/>
      <c r="G11" s="43">
        <v>252541268.18000001</v>
      </c>
      <c r="H11" s="53"/>
      <c r="I11" s="43">
        <f>E11-G11</f>
        <v>-19251779.200000018</v>
      </c>
      <c r="J11" s="53"/>
      <c r="K11" s="67">
        <f>IF(G11=0,"n/a",IF(AND(I11/G11&lt;1,I11/G11&gt;-1),I11/G11,"n/a"))</f>
        <v>-7.6232210833273473E-2</v>
      </c>
      <c r="L11" s="53"/>
      <c r="M11" s="43">
        <v>244826777.84999999</v>
      </c>
      <c r="N11" s="53"/>
      <c r="O11" s="43">
        <f>E11-M11</f>
        <v>-11537288.870000005</v>
      </c>
      <c r="Q11" s="18">
        <f>IF(M11=0,"n/a",IF(AND(O11/M11&lt;1,O11/M11&gt;-1),O11/M11,"n/a"))</f>
        <v>-4.7124293230165572E-2</v>
      </c>
      <c r="S11" s="22">
        <f>IF(E49=0,"n/a",E11/E49)</f>
        <v>0.87091172789870075</v>
      </c>
      <c r="T11" s="20"/>
      <c r="U11" s="22">
        <f>IF(G49=0,"n/a",G11/G49)</f>
        <v>0.92817647159290184</v>
      </c>
      <c r="V11" s="20"/>
      <c r="W11" s="22">
        <f>IF(M49=0,"n/a",M11/M49)</f>
        <v>0.91035192579670388</v>
      </c>
    </row>
    <row r="12" spans="1:23" x14ac:dyDescent="0.2">
      <c r="C12" s="5" t="s">
        <v>15</v>
      </c>
      <c r="E12" s="61">
        <v>17571230</v>
      </c>
      <c r="F12" s="53"/>
      <c r="G12" s="61">
        <v>19621446.795000002</v>
      </c>
      <c r="H12" s="53"/>
      <c r="I12" s="61">
        <f>E12-G12</f>
        <v>-2050216.7950000018</v>
      </c>
      <c r="J12" s="53"/>
      <c r="K12" s="63">
        <f>IF(G12=0,"n/a",IF(AND(I12/G12&lt;1,I12/G12&gt;-1),I12/G12,"n/a"))</f>
        <v>-0.10448856378533944</v>
      </c>
      <c r="L12" s="53"/>
      <c r="M12" s="61">
        <v>19963769.890000001</v>
      </c>
      <c r="N12" s="53"/>
      <c r="O12" s="61">
        <f>E12-M12</f>
        <v>-2392539.8900000006</v>
      </c>
      <c r="Q12" s="24">
        <f>IF(M12=0,"n/a",IF(AND(O12/M12&lt;1,O12/M12&gt;-1),O12/M12,"n/a"))</f>
        <v>-0.1198440927331286</v>
      </c>
      <c r="S12" s="25">
        <f>IF(E50=0,"n/a",E12/E50)</f>
        <v>0.76444227072448478</v>
      </c>
      <c r="T12" s="20"/>
      <c r="U12" s="25">
        <f>IF(G50=0,"n/a",G12/G50)</f>
        <v>0.82875717237076652</v>
      </c>
      <c r="V12" s="20"/>
      <c r="W12" s="25">
        <f>IF(M50=0,"n/a",M12/M50)</f>
        <v>0.7918397635622666</v>
      </c>
    </row>
    <row r="13" spans="1:23" ht="6.95" customHeight="1" x14ac:dyDescent="0.2">
      <c r="E13" s="43"/>
      <c r="F13" s="53"/>
      <c r="G13" s="43"/>
      <c r="H13" s="53"/>
      <c r="I13" s="43"/>
      <c r="J13" s="53"/>
      <c r="K13" s="68"/>
      <c r="L13" s="53"/>
      <c r="M13" s="43"/>
      <c r="N13" s="53"/>
      <c r="O13" s="43"/>
      <c r="Q13" s="26"/>
      <c r="S13" s="20"/>
      <c r="T13" s="20"/>
      <c r="U13" s="20"/>
      <c r="V13" s="20"/>
      <c r="W13" s="20"/>
    </row>
    <row r="14" spans="1:23" x14ac:dyDescent="0.2">
      <c r="C14" s="5" t="s">
        <v>16</v>
      </c>
      <c r="E14" s="43">
        <f>SUM(E10:E12)</f>
        <v>886967943.23000002</v>
      </c>
      <c r="F14" s="53"/>
      <c r="G14" s="43">
        <f>SUM(G10:G12)</f>
        <v>982792892.64499986</v>
      </c>
      <c r="H14" s="53"/>
      <c r="I14" s="43">
        <f>E14-G14</f>
        <v>-95824949.414999843</v>
      </c>
      <c r="J14" s="53"/>
      <c r="K14" s="67">
        <f>IF(G14=0,"n/a",IF(AND(I14/G14&lt;1,I14/G14&gt;-1),I14/G14,"n/a"))</f>
        <v>-9.7502688645931535E-2</v>
      </c>
      <c r="L14" s="53"/>
      <c r="M14" s="43">
        <f>SUM(M10:M12)</f>
        <v>935160554.16999996</v>
      </c>
      <c r="N14" s="53"/>
      <c r="O14" s="43">
        <f>E14-M14</f>
        <v>-48192610.939999938</v>
      </c>
      <c r="Q14" s="18">
        <f>IF(M14=0,"n/a",IF(AND(O14/M14&lt;1,O14/M14&gt;-1),O14/M14,"n/a"))</f>
        <v>-5.1534050196089809E-2</v>
      </c>
      <c r="S14" s="22">
        <f>IF(E52=0,"n/a",E14/E52)</f>
        <v>1.0086661188839297</v>
      </c>
      <c r="T14" s="20"/>
      <c r="U14" s="22">
        <f>IF(G52=0,"n/a",G14/G52)</f>
        <v>1.0886270490770722</v>
      </c>
      <c r="V14" s="20"/>
      <c r="W14" s="22">
        <f>IF(M52=0,"n/a",M14/M52)</f>
        <v>1.0424682284429874</v>
      </c>
    </row>
    <row r="15" spans="1:23" ht="6.95" customHeight="1" x14ac:dyDescent="0.2">
      <c r="E15" s="43"/>
      <c r="F15" s="53"/>
      <c r="G15" s="43"/>
      <c r="H15" s="53"/>
      <c r="I15" s="43"/>
      <c r="J15" s="53"/>
      <c r="K15" s="68"/>
      <c r="L15" s="53"/>
      <c r="M15" s="43"/>
      <c r="N15" s="53"/>
      <c r="O15" s="43"/>
      <c r="Q15" s="26"/>
      <c r="S15" s="20"/>
      <c r="T15" s="20"/>
      <c r="U15" s="20"/>
      <c r="V15" s="20"/>
      <c r="W15" s="20"/>
    </row>
    <row r="16" spans="1:23" x14ac:dyDescent="0.2">
      <c r="B16" s="13" t="s">
        <v>17</v>
      </c>
      <c r="E16" s="43"/>
      <c r="F16" s="53"/>
      <c r="G16" s="43"/>
      <c r="H16" s="53"/>
      <c r="I16" s="43"/>
      <c r="J16" s="53"/>
      <c r="K16" s="68"/>
      <c r="L16" s="53"/>
      <c r="M16" s="43"/>
      <c r="N16" s="53"/>
      <c r="O16" s="43"/>
      <c r="Q16" s="26"/>
      <c r="S16" s="20"/>
      <c r="T16" s="20"/>
      <c r="U16" s="20"/>
      <c r="V16" s="20"/>
      <c r="W16" s="20"/>
    </row>
    <row r="17" spans="2:23" x14ac:dyDescent="0.2">
      <c r="C17" s="5" t="s">
        <v>18</v>
      </c>
      <c r="E17" s="43">
        <v>21866414.25</v>
      </c>
      <c r="F17" s="53"/>
      <c r="G17" s="43">
        <v>23528372.651000001</v>
      </c>
      <c r="H17" s="53"/>
      <c r="I17" s="43">
        <f>E17-G17</f>
        <v>-1661958.4010000005</v>
      </c>
      <c r="J17" s="53"/>
      <c r="K17" s="67">
        <f>IF(G17=0,"n/a",IF(AND(I17/G17&lt;1,I17/G17&gt;-1),I17/G17,"n/a"))</f>
        <v>-7.0636351508541931E-2</v>
      </c>
      <c r="L17" s="53"/>
      <c r="M17" s="43">
        <v>23449297.100000001</v>
      </c>
      <c r="N17" s="53"/>
      <c r="O17" s="43">
        <f>E17-M17</f>
        <v>-1582882.8500000015</v>
      </c>
      <c r="Q17" s="18">
        <f>IF(M17=0,"n/a",IF(AND(O17/M17&lt;1,O17/M17&gt;-1),O17/M17,"n/a"))</f>
        <v>-6.750235809840123E-2</v>
      </c>
      <c r="S17" s="22">
        <f>IF(E55=0,"n/a",E17/E55)</f>
        <v>0.46809052993904127</v>
      </c>
      <c r="T17" s="20"/>
      <c r="U17" s="22">
        <f>IF(G55=0,"n/a",G17/G55)</f>
        <v>0.4985459620927572</v>
      </c>
      <c r="V17" s="20"/>
      <c r="W17" s="22">
        <f>IF(M55=0,"n/a",M17/M55)</f>
        <v>0.49504904658084603</v>
      </c>
    </row>
    <row r="18" spans="2:23" x14ac:dyDescent="0.2">
      <c r="C18" s="5" t="s">
        <v>19</v>
      </c>
      <c r="E18" s="61">
        <v>978610.85</v>
      </c>
      <c r="F18" s="64"/>
      <c r="G18" s="61">
        <v>1613812.4310000001</v>
      </c>
      <c r="H18" s="65"/>
      <c r="I18" s="61">
        <f>E18-G18</f>
        <v>-635201.58100000012</v>
      </c>
      <c r="J18" s="64"/>
      <c r="K18" s="63">
        <f>IF(G18=0,"n/a",IF(AND(I18/G18&lt;1,I18/G18&gt;-1),I18/G18,"n/a"))</f>
        <v>-0.39360310330885045</v>
      </c>
      <c r="L18" s="62"/>
      <c r="M18" s="61">
        <v>1195750.6299999999</v>
      </c>
      <c r="N18" s="62"/>
      <c r="O18" s="61">
        <f>E18-M18</f>
        <v>-217139.77999999991</v>
      </c>
      <c r="Q18" s="24">
        <f>IF(M18=0,"n/a",IF(AND(O18/M18&lt;1,O18/M18&gt;-1),O18/M18,"n/a"))</f>
        <v>-0.18159286271921088</v>
      </c>
      <c r="S18" s="25">
        <f>IF(E56=0,"n/a",E18/E56)</f>
        <v>0.50643796824680531</v>
      </c>
      <c r="T18" s="20"/>
      <c r="U18" s="25">
        <f>IF(G56=0,"n/a",G18/G56)</f>
        <v>0.52129832939030085</v>
      </c>
      <c r="V18" s="20"/>
      <c r="W18" s="25">
        <f>IF(M56=0,"n/a",M18/M56)</f>
        <v>0.52960687091196412</v>
      </c>
    </row>
    <row r="19" spans="2:23" ht="6.95" customHeight="1" x14ac:dyDescent="0.2">
      <c r="E19" s="43"/>
      <c r="F19" s="66"/>
      <c r="G19" s="43"/>
      <c r="H19" s="66"/>
      <c r="I19" s="43"/>
      <c r="J19" s="66"/>
      <c r="K19" s="68"/>
      <c r="L19" s="66"/>
      <c r="M19" s="43"/>
      <c r="N19" s="66"/>
      <c r="O19" s="43"/>
      <c r="Q19" s="26"/>
      <c r="S19" s="20"/>
      <c r="T19" s="20"/>
      <c r="U19" s="20"/>
      <c r="V19" s="20"/>
      <c r="W19" s="20"/>
    </row>
    <row r="20" spans="2:23" x14ac:dyDescent="0.2">
      <c r="C20" s="5" t="s">
        <v>20</v>
      </c>
      <c r="E20" s="61">
        <f>SUM(E17:E18)</f>
        <v>22845025.100000001</v>
      </c>
      <c r="F20" s="64"/>
      <c r="G20" s="61">
        <f>SUM(G17:G18)</f>
        <v>25142185.082000002</v>
      </c>
      <c r="H20" s="65"/>
      <c r="I20" s="61">
        <f>E20-G20</f>
        <v>-2297159.9820000008</v>
      </c>
      <c r="J20" s="64"/>
      <c r="K20" s="63">
        <f>IF(G20=0,"n/a",IF(AND(I20/G20&lt;1,I20/G20&gt;-1),I20/G20,"n/a"))</f>
        <v>-9.1366759671362152E-2</v>
      </c>
      <c r="L20" s="62"/>
      <c r="M20" s="61">
        <f>SUM(M17:M18)</f>
        <v>24645047.73</v>
      </c>
      <c r="N20" s="62"/>
      <c r="O20" s="61">
        <f>E20-M20</f>
        <v>-1800022.629999999</v>
      </c>
      <c r="Q20" s="24">
        <f>IF(M20=0,"n/a",IF(AND(O20/M20&lt;1,O20/M20&gt;-1),O20/M20,"n/a"))</f>
        <v>-7.3037903992730427E-2</v>
      </c>
      <c r="S20" s="25">
        <f>IF(E58=0,"n/a",E20/E58)</f>
        <v>0.46961377336523813</v>
      </c>
      <c r="T20" s="20"/>
      <c r="U20" s="25">
        <f>IF(G58=0,"n/a",G20/G58)</f>
        <v>0.499946561311854</v>
      </c>
      <c r="V20" s="20"/>
      <c r="W20" s="25">
        <f>IF(M58=0,"n/a",M20/M58)</f>
        <v>0.4966213237196605</v>
      </c>
    </row>
    <row r="21" spans="2:23" ht="6.95" customHeight="1" x14ac:dyDescent="0.2">
      <c r="E21" s="43"/>
      <c r="F21" s="66"/>
      <c r="G21" s="43"/>
      <c r="H21" s="66"/>
      <c r="I21" s="43"/>
      <c r="J21" s="66"/>
      <c r="K21" s="68"/>
      <c r="L21" s="66"/>
      <c r="M21" s="43"/>
      <c r="N21" s="66"/>
      <c r="O21" s="43"/>
      <c r="Q21" s="26"/>
      <c r="S21" s="20"/>
      <c r="T21" s="20"/>
      <c r="U21" s="20"/>
      <c r="V21" s="20"/>
      <c r="W21" s="20"/>
    </row>
    <row r="22" spans="2:23" x14ac:dyDescent="0.2">
      <c r="C22" s="5" t="s">
        <v>21</v>
      </c>
      <c r="E22" s="43">
        <f>E14+E20</f>
        <v>909812968.33000004</v>
      </c>
      <c r="F22" s="66"/>
      <c r="G22" s="43">
        <f>G14+G20</f>
        <v>1007935077.7269999</v>
      </c>
      <c r="H22" s="66"/>
      <c r="I22" s="43">
        <f>E22-G22</f>
        <v>-98122109.396999836</v>
      </c>
      <c r="J22" s="66"/>
      <c r="K22" s="67">
        <f>IF(G22=0,"n/a",IF(AND(I22/G22&lt;1,I22/G22&gt;-1),I22/G22,"n/a"))</f>
        <v>-9.7349632496445668E-2</v>
      </c>
      <c r="L22" s="66"/>
      <c r="M22" s="43">
        <f>M14+M20</f>
        <v>959805601.89999998</v>
      </c>
      <c r="N22" s="66"/>
      <c r="O22" s="43">
        <f>E22-M22</f>
        <v>-49992633.569999933</v>
      </c>
      <c r="Q22" s="18">
        <f>IF(M22=0,"n/a",IF(AND(O22/M22&lt;1,O22/M22&gt;-1),O22/M22,"n/a"))</f>
        <v>-5.2086207322645482E-2</v>
      </c>
      <c r="S22" s="22">
        <f>IF(E60=0,"n/a",E22/E60)</f>
        <v>0.98040842820219376</v>
      </c>
      <c r="T22" s="20"/>
      <c r="U22" s="22">
        <f>IF(G60=0,"n/a",G22/G60)</f>
        <v>1.05756475800278</v>
      </c>
      <c r="V22" s="20"/>
      <c r="W22" s="22">
        <f>IF(M60=0,"n/a",M22/M60)</f>
        <v>1.013854945080956</v>
      </c>
    </row>
    <row r="23" spans="2:23" ht="6.95" customHeight="1" x14ac:dyDescent="0.2">
      <c r="E23" s="43"/>
      <c r="F23" s="66"/>
      <c r="G23" s="43"/>
      <c r="H23" s="66"/>
      <c r="I23" s="43"/>
      <c r="J23" s="66"/>
      <c r="K23" s="68"/>
      <c r="L23" s="66"/>
      <c r="M23" s="43"/>
      <c r="N23" s="66"/>
      <c r="O23" s="43"/>
      <c r="Q23" s="26"/>
      <c r="S23" s="20"/>
      <c r="T23" s="20"/>
      <c r="U23" s="20"/>
      <c r="V23" s="20"/>
      <c r="W23" s="20"/>
    </row>
    <row r="24" spans="2:23" x14ac:dyDescent="0.2">
      <c r="B24" s="13" t="s">
        <v>22</v>
      </c>
      <c r="E24" s="43"/>
      <c r="F24" s="66"/>
      <c r="G24" s="43"/>
      <c r="H24" s="66"/>
      <c r="I24" s="43"/>
      <c r="J24" s="66"/>
      <c r="K24" s="68"/>
      <c r="L24" s="66"/>
      <c r="M24" s="43"/>
      <c r="N24" s="66"/>
      <c r="O24" s="43"/>
      <c r="Q24" s="26"/>
      <c r="S24" s="20"/>
      <c r="T24" s="20"/>
      <c r="U24" s="20"/>
      <c r="V24" s="20"/>
      <c r="W24" s="20"/>
    </row>
    <row r="25" spans="2:23" x14ac:dyDescent="0.2">
      <c r="C25" s="5" t="s">
        <v>23</v>
      </c>
      <c r="E25" s="43">
        <v>7118611.1399999997</v>
      </c>
      <c r="F25" s="66"/>
      <c r="G25" s="43">
        <v>6290007.5010000002</v>
      </c>
      <c r="H25" s="66"/>
      <c r="I25" s="43">
        <f>E25-G25</f>
        <v>828603.6389999995</v>
      </c>
      <c r="J25" s="66"/>
      <c r="K25" s="67">
        <f>IF(G25=0,"n/a",IF(AND(I25/G25&lt;1,I25/G25&gt;-1),I25/G25,"n/a"))</f>
        <v>0.13173333082166694</v>
      </c>
      <c r="L25" s="66"/>
      <c r="M25" s="43">
        <v>7099417.6699999999</v>
      </c>
      <c r="N25" s="66"/>
      <c r="O25" s="43">
        <f>E25-M25</f>
        <v>19193.469999999739</v>
      </c>
      <c r="Q25" s="18">
        <f>IF(M25=0,"n/a",IF(AND(O25/M25&lt;1,O25/M25&gt;-1),O25/M25,"n/a"))</f>
        <v>2.7035273725485344E-3</v>
      </c>
      <c r="S25" s="22">
        <f>IF(E63=0,"n/a",E25/E63)</f>
        <v>0.13089695292979711</v>
      </c>
      <c r="T25" s="20"/>
      <c r="U25" s="22">
        <f>IF(G63=0,"n/a",G25/G63)</f>
        <v>0.13074625468550158</v>
      </c>
      <c r="V25" s="20"/>
      <c r="W25" s="22">
        <f>IF(M63=0,"n/a",M25/M63)</f>
        <v>0.13486762597075849</v>
      </c>
    </row>
    <row r="26" spans="2:23" x14ac:dyDescent="0.2">
      <c r="C26" s="5" t="s">
        <v>24</v>
      </c>
      <c r="E26" s="61">
        <v>13413027.789999999</v>
      </c>
      <c r="F26" s="64"/>
      <c r="G26" s="61">
        <v>14631381.096999999</v>
      </c>
      <c r="H26" s="65"/>
      <c r="I26" s="61">
        <f>E26-G26</f>
        <v>-1218353.307</v>
      </c>
      <c r="J26" s="64"/>
      <c r="K26" s="63">
        <f>IF(G26=0,"n/a",IF(AND(I26/G26&lt;1,I26/G26&gt;-1),I26/G26,"n/a"))</f>
        <v>-8.3269877185401839E-2</v>
      </c>
      <c r="L26" s="62"/>
      <c r="M26" s="61">
        <v>14433048.6</v>
      </c>
      <c r="N26" s="62"/>
      <c r="O26" s="61">
        <f>E26-M26</f>
        <v>-1020020.8100000005</v>
      </c>
      <c r="Q26" s="24">
        <f>IF(M26=0,"n/a",IF(AND(O26/M26&lt;1,O26/M26&gt;-1),O26/M26,"n/a"))</f>
        <v>-7.0672581951951613E-2</v>
      </c>
      <c r="S26" s="25">
        <f>IF(E64=0,"n/a",E26/E64)</f>
        <v>7.4012280980826614E-2</v>
      </c>
      <c r="T26" s="20"/>
      <c r="U26" s="25">
        <f>IF(G64=0,"n/a",G26/G64)</f>
        <v>7.4185805483992756E-2</v>
      </c>
      <c r="V26" s="20"/>
      <c r="W26" s="25">
        <f>IF(M64=0,"n/a",M26/M64)</f>
        <v>7.9926946363556586E-2</v>
      </c>
    </row>
    <row r="27" spans="2:23" ht="6.95" customHeight="1" x14ac:dyDescent="0.2">
      <c r="E27" s="43"/>
      <c r="F27" s="66"/>
      <c r="G27" s="43"/>
      <c r="H27" s="66"/>
      <c r="I27" s="43"/>
      <c r="J27" s="66"/>
      <c r="K27" s="68"/>
      <c r="L27" s="66"/>
      <c r="M27" s="43"/>
      <c r="N27" s="66"/>
      <c r="O27" s="43"/>
      <c r="Q27" s="26"/>
      <c r="S27" s="20"/>
      <c r="T27" s="20"/>
      <c r="U27" s="20"/>
      <c r="V27" s="20"/>
      <c r="W27" s="20"/>
    </row>
    <row r="28" spans="2:23" x14ac:dyDescent="0.2">
      <c r="C28" s="5" t="s">
        <v>25</v>
      </c>
      <c r="E28" s="61">
        <f>SUM(E25:E26)</f>
        <v>20531638.93</v>
      </c>
      <c r="F28" s="64"/>
      <c r="G28" s="61">
        <f>SUM(G25:G26)</f>
        <v>20921388.597999997</v>
      </c>
      <c r="H28" s="65"/>
      <c r="I28" s="61">
        <f>E28-G28</f>
        <v>-389749.66799999774</v>
      </c>
      <c r="J28" s="64"/>
      <c r="K28" s="63">
        <f>IF(G28=0,"n/a",IF(AND(I28/G28&lt;1,I28/G28&gt;-1),I28/G28,"n/a"))</f>
        <v>-1.8629244716445652E-2</v>
      </c>
      <c r="L28" s="62"/>
      <c r="M28" s="61">
        <f>SUM(M25:M26)</f>
        <v>21532466.27</v>
      </c>
      <c r="N28" s="62"/>
      <c r="O28" s="61">
        <f>E28-M28</f>
        <v>-1000827.3399999999</v>
      </c>
      <c r="Q28" s="24">
        <f>IF(M28=0,"n/a",IF(AND(O28/M28&lt;1,O28/M28&gt;-1),O28/M28,"n/a"))</f>
        <v>-4.6479921410321562E-2</v>
      </c>
      <c r="S28" s="25">
        <f>IF(E66=0,"n/a",E28/E66)</f>
        <v>8.7142336871086384E-2</v>
      </c>
      <c r="T28" s="20"/>
      <c r="U28" s="25">
        <f>IF(G66=0,"n/a",G28/G66)</f>
        <v>8.527693664194147E-2</v>
      </c>
      <c r="V28" s="20"/>
      <c r="W28" s="25">
        <f>IF(M66=0,"n/a",M28/M66)</f>
        <v>9.2327673723467729E-2</v>
      </c>
    </row>
    <row r="29" spans="2:23" ht="6.95" customHeight="1" x14ac:dyDescent="0.2">
      <c r="E29" s="43"/>
      <c r="F29" s="66"/>
      <c r="G29" s="43"/>
      <c r="H29" s="66"/>
      <c r="I29" s="43"/>
      <c r="J29" s="66"/>
      <c r="K29" s="68"/>
      <c r="L29" s="66"/>
      <c r="M29" s="43"/>
      <c r="N29" s="66"/>
      <c r="O29" s="43"/>
      <c r="Q29" s="26"/>
      <c r="S29" s="20"/>
      <c r="T29" s="20"/>
      <c r="U29" s="20"/>
      <c r="V29" s="20"/>
      <c r="W29" s="20"/>
    </row>
    <row r="30" spans="2:23" x14ac:dyDescent="0.2">
      <c r="C30" s="5" t="s">
        <v>26</v>
      </c>
      <c r="E30" s="43">
        <f>E22+E28</f>
        <v>930344607.25999999</v>
      </c>
      <c r="F30" s="66"/>
      <c r="G30" s="43">
        <f>G22+G28</f>
        <v>1028856466.3249999</v>
      </c>
      <c r="H30" s="66"/>
      <c r="I30" s="43">
        <f>E30-G30</f>
        <v>-98511859.064999938</v>
      </c>
      <c r="J30" s="66"/>
      <c r="K30" s="67">
        <f>IF(G30=0,"n/a",IF(AND(I30/G30&lt;1,I30/G30&gt;-1),I30/G30,"n/a"))</f>
        <v>-9.5748884600858952E-2</v>
      </c>
      <c r="L30" s="66"/>
      <c r="M30" s="43">
        <f>M22+M28</f>
        <v>981338068.16999996</v>
      </c>
      <c r="N30" s="66"/>
      <c r="O30" s="43">
        <f>E30-M30</f>
        <v>-50993460.909999967</v>
      </c>
      <c r="Q30" s="18">
        <f>IF(M30=0,"n/a",IF(AND(O30/M30&lt;1,O30/M30&gt;-1),O30/M30,"n/a"))</f>
        <v>-5.1963194503493189E-2</v>
      </c>
      <c r="S30" s="19">
        <f>IF(E68=0,"n/a",E30/E68)</f>
        <v>0.7995369938178738</v>
      </c>
      <c r="T30" s="20"/>
      <c r="U30" s="19">
        <f>IF(G68=0,"n/a",G30/G68)</f>
        <v>0.85852050526602741</v>
      </c>
      <c r="V30" s="20"/>
      <c r="W30" s="19">
        <f>IF(M68=0,"n/a",M30/M68)</f>
        <v>0.83170785716257722</v>
      </c>
    </row>
    <row r="31" spans="2:23" ht="6.95" customHeight="1" x14ac:dyDescent="0.2">
      <c r="E31" s="43"/>
      <c r="F31" s="66"/>
      <c r="G31" s="43"/>
      <c r="H31" s="66"/>
      <c r="I31" s="43"/>
      <c r="J31" s="66"/>
      <c r="K31" s="68"/>
      <c r="L31" s="66"/>
      <c r="M31" s="43"/>
      <c r="N31" s="66"/>
      <c r="O31" s="43"/>
      <c r="Q31" s="26"/>
      <c r="S31" s="34"/>
      <c r="T31" s="34"/>
      <c r="U31" s="34"/>
      <c r="V31" s="34"/>
      <c r="W31" s="34"/>
    </row>
    <row r="32" spans="2:23" x14ac:dyDescent="0.2">
      <c r="B32" s="5" t="s">
        <v>27</v>
      </c>
      <c r="E32" s="43">
        <v>-28728837.34</v>
      </c>
      <c r="F32" s="66"/>
      <c r="G32" s="43">
        <v>-90654027.554000005</v>
      </c>
      <c r="H32" s="66"/>
      <c r="I32" s="43">
        <f>E32-G32</f>
        <v>61925190.214000002</v>
      </c>
      <c r="J32" s="66"/>
      <c r="K32" s="67">
        <f>IF(G32=0,"n/a",IF(AND(I32/G32&lt;1,I32/G32&gt;-1),I32/G32,"n/a"))</f>
        <v>-0.68309364608332424</v>
      </c>
      <c r="L32" s="66"/>
      <c r="M32" s="43">
        <v>-13271725.33</v>
      </c>
      <c r="N32" s="66"/>
      <c r="O32" s="43">
        <f>E32-M32</f>
        <v>-15457112.01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28</v>
      </c>
      <c r="E33" s="61">
        <v>1763917.05</v>
      </c>
      <c r="F33" s="64"/>
      <c r="G33" s="61">
        <v>-1456709.9040000001</v>
      </c>
      <c r="H33" s="65"/>
      <c r="I33" s="61">
        <f>E33-G33</f>
        <v>3220626.9539999999</v>
      </c>
      <c r="J33" s="64"/>
      <c r="K33" s="63" t="str">
        <f>IF(G33=0,"n/a",IF(AND(I33/G33&lt;1,I33/G33&gt;-1),I33/G33,"n/a"))</f>
        <v>n/a</v>
      </c>
      <c r="L33" s="62"/>
      <c r="M33" s="61">
        <v>12820511.27</v>
      </c>
      <c r="N33" s="62"/>
      <c r="O33" s="61">
        <f>E33-M33</f>
        <v>-11056594.219999999</v>
      </c>
      <c r="Q33" s="24">
        <f>IF(M33=0,"n/a",IF(AND(O33/M33&lt;1,O33/M33&gt;-1),O33/M33,"n/a"))</f>
        <v>-0.86241445346040391</v>
      </c>
    </row>
    <row r="34" spans="1:23" ht="6.95" customHeight="1" x14ac:dyDescent="0.2">
      <c r="E34" s="43"/>
      <c r="F34" s="33"/>
      <c r="G34" s="43"/>
      <c r="H34" s="33"/>
      <c r="I34" s="43"/>
      <c r="J34" s="33"/>
      <c r="K34" s="36"/>
      <c r="L34" s="33"/>
      <c r="M34" s="43"/>
      <c r="N34" s="33"/>
      <c r="O34" s="43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29</v>
      </c>
      <c r="E35" s="58">
        <f>SUM(E30:E33)</f>
        <v>903379686.96999991</v>
      </c>
      <c r="F35" s="59"/>
      <c r="G35" s="58">
        <f>SUM(G30:G33)</f>
        <v>936745728.86699986</v>
      </c>
      <c r="H35" s="59"/>
      <c r="I35" s="58">
        <f>E35-G35</f>
        <v>-33366041.896999955</v>
      </c>
      <c r="J35" s="59"/>
      <c r="K35" s="60">
        <f>IF(G35=0,"n/a",IF(AND(I35/G35&lt;1,I35/G35&gt;-1),I35/G35,"n/a"))</f>
        <v>-3.561910224811636E-2</v>
      </c>
      <c r="L35" s="59"/>
      <c r="M35" s="58">
        <f>SUM(M30:M33)</f>
        <v>980886854.1099999</v>
      </c>
      <c r="N35" s="59"/>
      <c r="O35" s="58">
        <f>E35-M35</f>
        <v>-77507167.139999986</v>
      </c>
      <c r="Q35" s="39">
        <f>IF(M35=0,"n/a",IF(AND(O35/M35&lt;1,O35/M35&gt;-1),O35/M35,"n/a"))</f>
        <v>-7.9017438979060953E-2</v>
      </c>
    </row>
    <row r="36" spans="1:23" ht="12.75" thickTop="1" x14ac:dyDescent="0.2">
      <c r="E36" s="55"/>
      <c r="F36" s="57"/>
      <c r="G36" s="55"/>
      <c r="H36" s="17"/>
      <c r="I36" s="55"/>
      <c r="J36" s="17"/>
      <c r="K36" s="56"/>
      <c r="L36" s="17"/>
      <c r="M36" s="55"/>
      <c r="N36" s="17"/>
      <c r="O36" s="55"/>
    </row>
    <row r="37" spans="1:23" x14ac:dyDescent="0.2">
      <c r="C37" s="5" t="s">
        <v>30</v>
      </c>
      <c r="E37" s="41">
        <v>43690304.659999996</v>
      </c>
      <c r="F37" s="55"/>
      <c r="G37" s="55">
        <v>44186097.781999998</v>
      </c>
      <c r="H37" s="17"/>
      <c r="I37" s="55"/>
      <c r="J37" s="17"/>
      <c r="K37" s="56"/>
      <c r="L37" s="17"/>
      <c r="M37" s="41">
        <v>46184064.259999998</v>
      </c>
      <c r="N37" s="17"/>
      <c r="O37" s="55"/>
    </row>
    <row r="38" spans="1:23" x14ac:dyDescent="0.2">
      <c r="C38" s="5" t="s">
        <v>31</v>
      </c>
      <c r="E38" s="43">
        <v>15657670.09</v>
      </c>
      <c r="F38" s="53"/>
      <c r="G38" s="43">
        <v>11773009.279999999</v>
      </c>
      <c r="H38" s="53"/>
      <c r="I38" s="43"/>
      <c r="J38" s="53"/>
      <c r="K38" s="54"/>
      <c r="L38" s="53"/>
      <c r="M38" s="43">
        <v>16811878.109999999</v>
      </c>
      <c r="O38" s="52"/>
    </row>
    <row r="39" spans="1:23" x14ac:dyDescent="0.2">
      <c r="C39" s="5" t="s">
        <v>32</v>
      </c>
      <c r="E39" s="43">
        <v>5486098.0199999996</v>
      </c>
      <c r="F39" s="53"/>
      <c r="G39" s="43">
        <v>1872639.1359999999</v>
      </c>
      <c r="H39" s="53"/>
      <c r="I39" s="43"/>
      <c r="J39" s="53"/>
      <c r="K39" s="54"/>
      <c r="L39" s="53"/>
      <c r="M39" s="43">
        <v>6804170.1299999999</v>
      </c>
      <c r="O39" s="52"/>
    </row>
    <row r="40" spans="1:23" x14ac:dyDescent="0.2">
      <c r="C40" s="5" t="s">
        <v>33</v>
      </c>
      <c r="E40" s="43">
        <v>-3055497.86</v>
      </c>
      <c r="F40" s="53"/>
      <c r="G40" s="43">
        <v>-3264959.7510000002</v>
      </c>
      <c r="H40" s="53"/>
      <c r="I40" s="43"/>
      <c r="J40" s="53"/>
      <c r="K40" s="54"/>
      <c r="L40" s="53"/>
      <c r="M40" s="43">
        <v>-3225955.66</v>
      </c>
      <c r="O40" s="52"/>
    </row>
    <row r="41" spans="1:23" x14ac:dyDescent="0.2">
      <c r="C41" s="5" t="s">
        <v>34</v>
      </c>
      <c r="E41" s="43">
        <v>24105566.43</v>
      </c>
      <c r="F41" s="53"/>
      <c r="G41" s="43">
        <v>19858775.581</v>
      </c>
      <c r="H41" s="53"/>
      <c r="I41" s="43"/>
      <c r="J41" s="53"/>
      <c r="K41" s="54"/>
      <c r="L41" s="53"/>
      <c r="M41" s="43">
        <v>25871331.59</v>
      </c>
      <c r="O41" s="52"/>
    </row>
    <row r="42" spans="1:23" x14ac:dyDescent="0.2">
      <c r="C42" s="5" t="s">
        <v>35</v>
      </c>
      <c r="E42" s="43">
        <v>-423826.49</v>
      </c>
      <c r="F42" s="53"/>
      <c r="G42" s="43">
        <v>0</v>
      </c>
      <c r="H42" s="53"/>
      <c r="I42" s="43"/>
      <c r="J42" s="53"/>
      <c r="K42" s="54"/>
      <c r="L42" s="53"/>
      <c r="M42" s="43">
        <v>-1551145.91</v>
      </c>
      <c r="O42" s="52"/>
    </row>
    <row r="43" spans="1:23" x14ac:dyDescent="0.2">
      <c r="C43" s="5" t="s">
        <v>36</v>
      </c>
      <c r="E43" s="43">
        <v>15007923.41</v>
      </c>
      <c r="F43" s="53"/>
      <c r="G43" s="43">
        <v>0</v>
      </c>
      <c r="H43" s="53"/>
      <c r="I43" s="43"/>
      <c r="J43" s="53"/>
      <c r="K43" s="54"/>
      <c r="L43" s="53"/>
      <c r="M43" s="43">
        <v>62262080.030000001</v>
      </c>
      <c r="O43" s="52"/>
    </row>
    <row r="44" spans="1:23" x14ac:dyDescent="0.2">
      <c r="C44" s="5" t="s">
        <v>37</v>
      </c>
      <c r="E44" s="43">
        <v>8622203.5</v>
      </c>
      <c r="F44" s="53"/>
      <c r="G44" s="43">
        <v>4256060.4230000004</v>
      </c>
      <c r="H44" s="53"/>
      <c r="I44" s="43"/>
      <c r="J44" s="53"/>
      <c r="K44" s="54"/>
      <c r="L44" s="53"/>
      <c r="M44" s="43">
        <v>12804667.33</v>
      </c>
      <c r="O44" s="52"/>
    </row>
    <row r="45" spans="1:23" x14ac:dyDescent="0.2">
      <c r="E45" s="51"/>
    </row>
    <row r="46" spans="1:23" ht="12.75" x14ac:dyDescent="0.2">
      <c r="A46" s="3" t="s">
        <v>38</v>
      </c>
      <c r="E46" s="51"/>
    </row>
    <row r="47" spans="1:23" x14ac:dyDescent="0.2">
      <c r="B47" s="13" t="s">
        <v>39</v>
      </c>
      <c r="E47" s="51"/>
    </row>
    <row r="48" spans="1:23" x14ac:dyDescent="0.2">
      <c r="C48" s="5" t="s">
        <v>13</v>
      </c>
      <c r="E48" s="50">
        <v>588493606</v>
      </c>
      <c r="G48" s="45">
        <v>607022993</v>
      </c>
      <c r="H48" s="49"/>
      <c r="I48" s="45">
        <f>E48-G48</f>
        <v>-18529387</v>
      </c>
      <c r="K48" s="18">
        <f>IF(G48=0,"n/a",IF(AND(I48/G48&lt;1,I48/G48&gt;-1),I48/G48,"n/a"))</f>
        <v>-3.0525016702291539E-2</v>
      </c>
      <c r="M48" s="50">
        <v>602915552</v>
      </c>
      <c r="N48" s="49"/>
      <c r="O48" s="45">
        <f>E48-M48</f>
        <v>-14421946</v>
      </c>
      <c r="Q48" s="18">
        <f>IF(M48=0,"n/a",IF(AND(O48/M48&lt;1,O48/M48&gt;-1),O48/M48,"n/a"))</f>
        <v>-2.3920341666688338E-2</v>
      </c>
    </row>
    <row r="49" spans="2:23" x14ac:dyDescent="0.2">
      <c r="C49" s="5" t="s">
        <v>14</v>
      </c>
      <c r="E49" s="50">
        <v>267868122</v>
      </c>
      <c r="G49" s="45">
        <v>272083247</v>
      </c>
      <c r="H49" s="49"/>
      <c r="I49" s="45">
        <f>E49-G49</f>
        <v>-4215125</v>
      </c>
      <c r="K49" s="18">
        <f>IF(G49=0,"n/a",IF(AND(I49/G49&lt;1,I49/G49&gt;-1),I49/G49,"n/a"))</f>
        <v>-1.5492041669144002E-2</v>
      </c>
      <c r="M49" s="50">
        <v>268936409</v>
      </c>
      <c r="N49" s="49"/>
      <c r="O49" s="45">
        <f>E49-M49</f>
        <v>-1068287</v>
      </c>
      <c r="Q49" s="18">
        <f>IF(M49=0,"n/a",IF(AND(O49/M49&lt;1,O49/M49&gt;-1),O49/M49,"n/a"))</f>
        <v>-3.9722661724095531E-3</v>
      </c>
    </row>
    <row r="50" spans="2:23" x14ac:dyDescent="0.2">
      <c r="C50" s="5" t="s">
        <v>15</v>
      </c>
      <c r="E50" s="47">
        <v>22985686</v>
      </c>
      <c r="G50" s="47">
        <v>23675749</v>
      </c>
      <c r="H50" s="49"/>
      <c r="I50" s="47">
        <f>E50-G50</f>
        <v>-690063</v>
      </c>
      <c r="K50" s="24">
        <f>IF(G50=0,"n/a",IF(AND(I50/G50&lt;1,I50/G50&gt;-1),I50/G50,"n/a"))</f>
        <v>-2.9146406307990511E-2</v>
      </c>
      <c r="M50" s="47">
        <v>25211881</v>
      </c>
      <c r="N50" s="49"/>
      <c r="O50" s="47">
        <f>E50-M50</f>
        <v>-2226195</v>
      </c>
      <c r="Q50" s="24">
        <f>IF(M50=0,"n/a",IF(AND(O50/M50&lt;1,O50/M50&gt;-1),O50/M50,"n/a"))</f>
        <v>-8.8299441045275442E-2</v>
      </c>
    </row>
    <row r="51" spans="2:23" ht="6.95" customHeight="1" x14ac:dyDescent="0.2">
      <c r="E51" s="45"/>
      <c r="G51" s="45"/>
      <c r="I51" s="45"/>
      <c r="K51" s="26"/>
      <c r="M51" s="45"/>
      <c r="O51" s="45"/>
      <c r="Q51" s="26"/>
      <c r="S51" s="34"/>
      <c r="T51" s="34"/>
      <c r="U51" s="34"/>
      <c r="V51" s="34"/>
      <c r="W51" s="34"/>
    </row>
    <row r="52" spans="2:23" x14ac:dyDescent="0.2">
      <c r="C52" s="5" t="s">
        <v>16</v>
      </c>
      <c r="E52" s="45">
        <f>SUM(E48:E50)</f>
        <v>879347414</v>
      </c>
      <c r="G52" s="45">
        <f>SUM(G48:G50)</f>
        <v>902781989</v>
      </c>
      <c r="H52" s="49"/>
      <c r="I52" s="45">
        <f>E52-G52</f>
        <v>-23434575</v>
      </c>
      <c r="K52" s="18">
        <f>IF(G52=0,"n/a",IF(AND(I52/G52&lt;1,I52/G52&gt;-1),I52/G52,"n/a"))</f>
        <v>-2.5958177373430077E-2</v>
      </c>
      <c r="M52" s="45">
        <f>SUM(M48:M50)</f>
        <v>897063842</v>
      </c>
      <c r="N52" s="49"/>
      <c r="O52" s="45">
        <f>E52-M52</f>
        <v>-17716428</v>
      </c>
      <c r="Q52" s="18">
        <f>IF(M52=0,"n/a",IF(AND(O52/M52&lt;1,O52/M52&gt;-1),O52/M52,"n/a"))</f>
        <v>-1.9749350236323536E-2</v>
      </c>
    </row>
    <row r="53" spans="2:23" ht="6.95" customHeight="1" x14ac:dyDescent="0.2">
      <c r="E53" s="45"/>
      <c r="G53" s="45"/>
      <c r="I53" s="45"/>
      <c r="K53" s="26"/>
      <c r="M53" s="45"/>
      <c r="O53" s="45"/>
      <c r="Q53" s="26"/>
      <c r="S53" s="34"/>
      <c r="T53" s="34"/>
      <c r="U53" s="34"/>
      <c r="V53" s="34"/>
      <c r="W53" s="34"/>
    </row>
    <row r="54" spans="2:23" x14ac:dyDescent="0.2">
      <c r="B54" s="13" t="s">
        <v>40</v>
      </c>
      <c r="E54" s="45"/>
      <c r="G54" s="45"/>
      <c r="H54" s="49"/>
      <c r="I54" s="45"/>
      <c r="K54" s="26"/>
      <c r="M54" s="45"/>
      <c r="N54" s="49"/>
      <c r="O54" s="45"/>
      <c r="Q54" s="26"/>
    </row>
    <row r="55" spans="2:23" x14ac:dyDescent="0.2">
      <c r="C55" s="5" t="s">
        <v>18</v>
      </c>
      <c r="E55" s="50">
        <v>46714071</v>
      </c>
      <c r="G55" s="45">
        <v>47193989</v>
      </c>
      <c r="H55" s="49"/>
      <c r="I55" s="45">
        <f>E55-G55</f>
        <v>-479918</v>
      </c>
      <c r="K55" s="18">
        <f>IF(G55=0,"n/a",IF(AND(I55/G55&lt;1,I55/G55&gt;-1),I55/G55,"n/a"))</f>
        <v>-1.0169049282949996E-2</v>
      </c>
      <c r="M55" s="50">
        <v>47367624</v>
      </c>
      <c r="N55" s="49"/>
      <c r="O55" s="45">
        <f>E55-M55</f>
        <v>-653553</v>
      </c>
      <c r="Q55" s="18">
        <f>IF(M55=0,"n/a",IF(AND(O55/M55&lt;1,O55/M55&gt;-1),O55/M55,"n/a"))</f>
        <v>-1.3797462165296702E-2</v>
      </c>
    </row>
    <row r="56" spans="2:23" x14ac:dyDescent="0.2">
      <c r="C56" s="5" t="s">
        <v>19</v>
      </c>
      <c r="E56" s="47">
        <v>1932341</v>
      </c>
      <c r="G56" s="47">
        <v>3095756</v>
      </c>
      <c r="H56" s="49"/>
      <c r="I56" s="47">
        <f>E56-G56</f>
        <v>-1163415</v>
      </c>
      <c r="K56" s="24">
        <f>IF(G56=0,"n/a",IF(AND(I56/G56&lt;1,I56/G56&gt;-1),I56/G56,"n/a"))</f>
        <v>-0.37580965683341971</v>
      </c>
      <c r="M56" s="47">
        <v>2257808</v>
      </c>
      <c r="N56" s="49"/>
      <c r="O56" s="47">
        <f>E56-M56</f>
        <v>-325467</v>
      </c>
      <c r="Q56" s="24">
        <f>IF(M56=0,"n/a",IF(AND(O56/M56&lt;1,O56/M56&gt;-1),O56/M56,"n/a"))</f>
        <v>-0.14415176135437557</v>
      </c>
    </row>
    <row r="57" spans="2:23" ht="6.95" customHeight="1" x14ac:dyDescent="0.2">
      <c r="E57" s="45"/>
      <c r="G57" s="45"/>
      <c r="I57" s="45"/>
      <c r="K57" s="26"/>
      <c r="M57" s="45"/>
      <c r="O57" s="45"/>
      <c r="Q57" s="26"/>
      <c r="S57" s="34"/>
      <c r="T57" s="34"/>
      <c r="U57" s="34"/>
      <c r="V57" s="34"/>
      <c r="W57" s="34"/>
    </row>
    <row r="58" spans="2:23" x14ac:dyDescent="0.2">
      <c r="C58" s="5" t="s">
        <v>20</v>
      </c>
      <c r="E58" s="47">
        <f>SUM(E55:E56)</f>
        <v>48646412</v>
      </c>
      <c r="G58" s="47">
        <f>SUM(G55:G56)</f>
        <v>50289745</v>
      </c>
      <c r="H58" s="49"/>
      <c r="I58" s="47">
        <f>E58-G58</f>
        <v>-1643333</v>
      </c>
      <c r="K58" s="24">
        <f>IF(G58=0,"n/a",IF(AND(I58/G58&lt;1,I58/G58&gt;-1),I58/G58,"n/a"))</f>
        <v>-3.2677298323942588E-2</v>
      </c>
      <c r="M58" s="47">
        <f>SUM(M55:M56)</f>
        <v>49625432</v>
      </c>
      <c r="N58" s="49"/>
      <c r="O58" s="47">
        <f>E58-M58</f>
        <v>-979020</v>
      </c>
      <c r="Q58" s="24">
        <f>IF(M58=0,"n/a",IF(AND(O58/M58&lt;1,O58/M58&gt;-1),O58/M58,"n/a"))</f>
        <v>-1.972819098078582E-2</v>
      </c>
    </row>
    <row r="59" spans="2:23" ht="6.95" customHeight="1" x14ac:dyDescent="0.2">
      <c r="E59" s="45"/>
      <c r="G59" s="45"/>
      <c r="I59" s="45"/>
      <c r="K59" s="26"/>
      <c r="M59" s="45"/>
      <c r="O59" s="45"/>
      <c r="Q59" s="26"/>
      <c r="S59" s="34"/>
      <c r="T59" s="34"/>
      <c r="U59" s="34"/>
      <c r="V59" s="34"/>
      <c r="W59" s="34"/>
    </row>
    <row r="60" spans="2:23" x14ac:dyDescent="0.2">
      <c r="C60" s="5" t="s">
        <v>41</v>
      </c>
      <c r="E60" s="45">
        <f>E52+E58</f>
        <v>927993826</v>
      </c>
      <c r="G60" s="45">
        <f>G52+G58</f>
        <v>953071734</v>
      </c>
      <c r="H60" s="49"/>
      <c r="I60" s="45">
        <f>E60-G60</f>
        <v>-25077908</v>
      </c>
      <c r="K60" s="18">
        <f>IF(G60=0,"n/a",IF(AND(I60/G60&lt;1,I60/G60&gt;-1),I60/G60,"n/a"))</f>
        <v>-2.6312718240786691E-2</v>
      </c>
      <c r="M60" s="45">
        <f>M52+M58</f>
        <v>946689274</v>
      </c>
      <c r="N60" s="49"/>
      <c r="O60" s="45">
        <f>E60-M60</f>
        <v>-18695448</v>
      </c>
      <c r="Q60" s="18">
        <f>IF(M60=0,"n/a",IF(AND(O60/M60&lt;1,O60/M60&gt;-1),O60/M60,"n/a"))</f>
        <v>-1.9748241068589523E-2</v>
      </c>
    </row>
    <row r="61" spans="2:23" ht="6.95" customHeight="1" x14ac:dyDescent="0.2">
      <c r="E61" s="45"/>
      <c r="G61" s="45"/>
      <c r="I61" s="45"/>
      <c r="K61" s="26"/>
      <c r="M61" s="45"/>
      <c r="O61" s="45"/>
      <c r="Q61" s="26"/>
      <c r="S61" s="34"/>
      <c r="T61" s="34"/>
      <c r="U61" s="34"/>
      <c r="V61" s="34"/>
      <c r="W61" s="34"/>
    </row>
    <row r="62" spans="2:23" x14ac:dyDescent="0.2">
      <c r="B62" s="13" t="s">
        <v>42</v>
      </c>
      <c r="E62" s="45"/>
      <c r="G62" s="45"/>
      <c r="H62" s="49"/>
      <c r="I62" s="45"/>
      <c r="K62" s="26"/>
      <c r="M62" s="45"/>
      <c r="N62" s="49"/>
      <c r="O62" s="45"/>
      <c r="Q62" s="26"/>
    </row>
    <row r="63" spans="2:23" x14ac:dyDescent="0.2">
      <c r="C63" s="5" t="s">
        <v>23</v>
      </c>
      <c r="E63" s="50">
        <v>54383322</v>
      </c>
      <c r="G63" s="45">
        <v>48108510</v>
      </c>
      <c r="H63" s="49"/>
      <c r="I63" s="45">
        <f>E63-G63</f>
        <v>6274812</v>
      </c>
      <c r="K63" s="18">
        <f>IF(G63=0,"n/a",IF(AND(I63/G63&lt;1,I63/G63&gt;-1),I63/G63,"n/a"))</f>
        <v>0.1304303957865251</v>
      </c>
      <c r="M63" s="50">
        <v>52639895</v>
      </c>
      <c r="N63" s="49"/>
      <c r="O63" s="45">
        <f>E63-M63</f>
        <v>1743427</v>
      </c>
      <c r="Q63" s="18">
        <f>IF(M63=0,"n/a",IF(AND(O63/M63&lt;1,O63/M63&gt;-1),O63/M63,"n/a"))</f>
        <v>3.3119879893377446E-2</v>
      </c>
    </row>
    <row r="64" spans="2:23" x14ac:dyDescent="0.2">
      <c r="C64" s="5" t="s">
        <v>24</v>
      </c>
      <c r="E64" s="47">
        <v>181227056</v>
      </c>
      <c r="G64" s="47">
        <v>197226154</v>
      </c>
      <c r="H64" s="49"/>
      <c r="I64" s="47">
        <f>E64-G64</f>
        <v>-15999098</v>
      </c>
      <c r="K64" s="24">
        <f>IF(G64=0,"n/a",IF(AND(I64/G64&lt;1,I64/G64&gt;-1),I64/G64,"n/a"))</f>
        <v>-8.1120569840853862E-2</v>
      </c>
      <c r="M64" s="47">
        <v>180578006</v>
      </c>
      <c r="N64" s="49"/>
      <c r="O64" s="47">
        <f>E64-M64</f>
        <v>649050</v>
      </c>
      <c r="Q64" s="24">
        <f>IF(M64=0,"n/a",IF(AND(O64/M64&lt;1,O64/M64&gt;-1),O64/M64,"n/a"))</f>
        <v>3.5942915440100717E-3</v>
      </c>
    </row>
    <row r="65" spans="1:23" ht="6.95" customHeight="1" x14ac:dyDescent="0.2">
      <c r="E65" s="45"/>
      <c r="G65" s="45"/>
      <c r="I65" s="45"/>
      <c r="K65" s="26"/>
      <c r="M65" s="45"/>
      <c r="O65" s="45"/>
      <c r="Q65" s="26"/>
      <c r="S65" s="34"/>
      <c r="T65" s="34"/>
      <c r="U65" s="34"/>
      <c r="V65" s="34"/>
      <c r="W65" s="34"/>
    </row>
    <row r="66" spans="1:23" x14ac:dyDescent="0.2">
      <c r="C66" s="5" t="s">
        <v>25</v>
      </c>
      <c r="E66" s="47">
        <f>SUM(E63:E64)</f>
        <v>235610378</v>
      </c>
      <c r="G66" s="47">
        <f>SUM(G63:G64)</f>
        <v>245334664</v>
      </c>
      <c r="H66" s="49"/>
      <c r="I66" s="47">
        <f>E66-G66</f>
        <v>-9724286</v>
      </c>
      <c r="K66" s="24">
        <f>IF(G66=0,"n/a",IF(AND(I66/G66&lt;1,I66/G66&gt;-1),I66/G66,"n/a"))</f>
        <v>-3.9636820339420113E-2</v>
      </c>
      <c r="M66" s="47">
        <f>SUM(M63:M64)</f>
        <v>233217901</v>
      </c>
      <c r="N66" s="49"/>
      <c r="O66" s="47">
        <f>E66-M66</f>
        <v>2392477</v>
      </c>
      <c r="Q66" s="24">
        <f>IF(M66=0,"n/a",IF(AND(O66/M66&lt;1,O66/M66&gt;-1),O66/M66,"n/a"))</f>
        <v>1.0258547863356338E-2</v>
      </c>
    </row>
    <row r="67" spans="1:23" ht="6.95" customHeight="1" x14ac:dyDescent="0.2">
      <c r="E67" s="45"/>
      <c r="G67" s="45"/>
      <c r="I67" s="45"/>
      <c r="K67" s="26"/>
      <c r="M67" s="45"/>
      <c r="O67" s="45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43</v>
      </c>
      <c r="E68" s="48">
        <f>E60+E66</f>
        <v>1163604204</v>
      </c>
      <c r="G68" s="48">
        <f>G60+G66</f>
        <v>1198406398</v>
      </c>
      <c r="H68" s="49"/>
      <c r="I68" s="48">
        <f>E68-G68</f>
        <v>-34802194</v>
      </c>
      <c r="K68" s="39">
        <f>IF(G68=0,"n/a",IF(AND(I68/G68&lt;1,I68/G68&gt;-1),I68/G68,"n/a"))</f>
        <v>-2.9040394024999187E-2</v>
      </c>
      <c r="M68" s="48">
        <f>M60+M66</f>
        <v>1179907175</v>
      </c>
      <c r="N68" s="49"/>
      <c r="O68" s="48">
        <f>E68-M68</f>
        <v>-16302971</v>
      </c>
      <c r="Q68" s="39">
        <f>IF(M68=0,"n/a",IF(AND(O68/M68&lt;1,O68/M68&gt;-1),O68/M68,"n/a"))</f>
        <v>-1.3817164049366849E-2</v>
      </c>
    </row>
    <row r="69" spans="1:23" ht="12.75" thickTop="1" x14ac:dyDescent="0.2"/>
    <row r="70" spans="1:23" ht="12.75" x14ac:dyDescent="0.2">
      <c r="A70" s="5" t="s">
        <v>3</v>
      </c>
      <c r="C70" s="71" t="s">
        <v>44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C49451089C154082430066B684451E" ma:contentTypeVersion="76" ma:contentTypeDescription="" ma:contentTypeScope="" ma:versionID="0449c6cda19ca864b2395fb24d899c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5FD467-5F7A-43E0-B8D7-0194EB306729}"/>
</file>

<file path=customXml/itemProps2.xml><?xml version="1.0" encoding="utf-8"?>
<ds:datastoreItem xmlns:ds="http://schemas.openxmlformats.org/officeDocument/2006/customXml" ds:itemID="{0B743957-5491-4BC9-A41C-D7F5C3B54042}"/>
</file>

<file path=customXml/itemProps3.xml><?xml version="1.0" encoding="utf-8"?>
<ds:datastoreItem xmlns:ds="http://schemas.openxmlformats.org/officeDocument/2006/customXml" ds:itemID="{171F2D78-8DE5-4537-892C-414CCE0B1204}"/>
</file>

<file path=customXml/itemProps4.xml><?xml version="1.0" encoding="utf-8"?>
<ds:datastoreItem xmlns:ds="http://schemas.openxmlformats.org/officeDocument/2006/customXml" ds:itemID="{A6F24666-561C-44CE-9F46-1B4986D471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SOG 7-2018</vt:lpstr>
      <vt:lpstr>SOG 8-2018</vt:lpstr>
      <vt:lpstr>SOG 9-2018</vt:lpstr>
      <vt:lpstr>SOG 12ME 9-2018</vt:lpstr>
      <vt:lpstr>'SOG 12ME 9-2018'!Print_Area</vt:lpstr>
      <vt:lpstr>'SOG 7-2018'!Print_Area</vt:lpstr>
      <vt:lpstr>'SOG 8-2018'!Print_Area</vt:lpstr>
      <vt:lpstr>'SOG 9-2018'!Print_Area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Koizumi, Rell (UTC)</cp:lastModifiedBy>
  <dcterms:created xsi:type="dcterms:W3CDTF">2018-10-10T21:11:24Z</dcterms:created>
  <dcterms:modified xsi:type="dcterms:W3CDTF">2018-11-14T23:36:52Z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0x0101006E56B4D1795A2E4DB2F0B01679ED314A0070C49451089C154082430066B684451E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