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0" yWindow="330" windowWidth="14835" windowHeight="8640" tabRatio="500"/>
  </bookViews>
  <sheets>
    <sheet name="Sheet3" sheetId="3" r:id="rId1"/>
  </sheets>
  <definedNames>
    <definedName name="_xlnm.Print_Titles" localSheetId="0">Sheet3!$1:$6</definedName>
  </definedNames>
  <calcPr calcId="145621"/>
</workbook>
</file>

<file path=xl/calcChain.xml><?xml version="1.0" encoding="utf-8"?>
<calcChain xmlns="http://schemas.openxmlformats.org/spreadsheetml/2006/main">
  <c r="O49" i="3" l="1"/>
  <c r="O55" i="3"/>
  <c r="O54" i="3"/>
  <c r="O53" i="3"/>
  <c r="O52" i="3"/>
  <c r="O51" i="3"/>
  <c r="O50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L63" i="3"/>
  <c r="L64" i="3" s="1"/>
  <c r="I9" i="3" l="1"/>
  <c r="I11" i="3"/>
  <c r="I14" i="3"/>
  <c r="I17" i="3"/>
  <c r="I19" i="3"/>
  <c r="I20" i="3"/>
  <c r="I21" i="3"/>
  <c r="I22" i="3"/>
  <c r="I26" i="3"/>
  <c r="I27" i="3"/>
  <c r="I29" i="3"/>
  <c r="I32" i="3"/>
  <c r="I33" i="3"/>
  <c r="I34" i="3"/>
  <c r="I7" i="3"/>
  <c r="G10" i="3"/>
  <c r="G13" i="3" s="1"/>
  <c r="G8" i="3"/>
  <c r="G7" i="3"/>
  <c r="D24" i="3"/>
  <c r="C24" i="3"/>
  <c r="I24" i="3" s="1"/>
  <c r="D26" i="3"/>
  <c r="E26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5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54" i="3"/>
  <c r="E7" i="3"/>
  <c r="I8" i="3" l="1"/>
  <c r="G12" i="3"/>
  <c r="G16" i="3"/>
  <c r="I13" i="3"/>
  <c r="I10" i="3"/>
  <c r="D57" i="3"/>
  <c r="D59" i="3" s="1"/>
  <c r="E24" i="3"/>
  <c r="G15" i="3" l="1"/>
  <c r="I12" i="3"/>
  <c r="I16" i="3"/>
  <c r="G25" i="3"/>
  <c r="G18" i="3" l="1"/>
  <c r="I15" i="3"/>
  <c r="I25" i="3"/>
  <c r="G30" i="3"/>
  <c r="I30" i="3" s="1"/>
  <c r="I18" i="3" l="1"/>
  <c r="G23" i="3"/>
  <c r="G28" i="3" l="1"/>
  <c r="I23" i="3"/>
  <c r="I28" i="3" l="1"/>
  <c r="I57" i="3" s="1"/>
  <c r="I58" i="3" s="1"/>
  <c r="I60" i="3" s="1"/>
  <c r="G31" i="3"/>
  <c r="I31" i="3" s="1"/>
  <c r="J28" i="3" l="1"/>
  <c r="K28" i="3" s="1"/>
  <c r="L28" i="3" s="1"/>
  <c r="M28" i="3" s="1"/>
  <c r="N28" i="3" s="1"/>
  <c r="O28" i="3" s="1"/>
  <c r="J7" i="3"/>
  <c r="K7" i="3" s="1"/>
  <c r="J22" i="3"/>
  <c r="K22" i="3" s="1"/>
  <c r="L22" i="3" s="1"/>
  <c r="M22" i="3" s="1"/>
  <c r="N22" i="3" s="1"/>
  <c r="O22" i="3" s="1"/>
  <c r="J33" i="3"/>
  <c r="K33" i="3" s="1"/>
  <c r="L33" i="3" s="1"/>
  <c r="M33" i="3" s="1"/>
  <c r="N33" i="3" s="1"/>
  <c r="O33" i="3" s="1"/>
  <c r="J26" i="3"/>
  <c r="K26" i="3" s="1"/>
  <c r="L26" i="3" s="1"/>
  <c r="M26" i="3" s="1"/>
  <c r="N26" i="3" s="1"/>
  <c r="O26" i="3" s="1"/>
  <c r="J20" i="3"/>
  <c r="K20" i="3" s="1"/>
  <c r="L20" i="3" s="1"/>
  <c r="M20" i="3" s="1"/>
  <c r="N20" i="3" s="1"/>
  <c r="O20" i="3" s="1"/>
  <c r="J29" i="3"/>
  <c r="K29" i="3" s="1"/>
  <c r="L29" i="3" s="1"/>
  <c r="M29" i="3" s="1"/>
  <c r="N29" i="3" s="1"/>
  <c r="O29" i="3" s="1"/>
  <c r="J11" i="3"/>
  <c r="K11" i="3" s="1"/>
  <c r="L11" i="3" s="1"/>
  <c r="M11" i="3" s="1"/>
  <c r="N11" i="3" s="1"/>
  <c r="O11" i="3" s="1"/>
  <c r="J21" i="3"/>
  <c r="K21" i="3" s="1"/>
  <c r="L21" i="3" s="1"/>
  <c r="M21" i="3" s="1"/>
  <c r="N21" i="3" s="1"/>
  <c r="O21" i="3" s="1"/>
  <c r="J25" i="3"/>
  <c r="K25" i="3" s="1"/>
  <c r="L25" i="3" s="1"/>
  <c r="M25" i="3" s="1"/>
  <c r="N25" i="3" s="1"/>
  <c r="O25" i="3" s="1"/>
  <c r="J34" i="3"/>
  <c r="K34" i="3" s="1"/>
  <c r="L34" i="3" s="1"/>
  <c r="M34" i="3" s="1"/>
  <c r="N34" i="3" s="1"/>
  <c r="O34" i="3" s="1"/>
  <c r="J19" i="3"/>
  <c r="K19" i="3" s="1"/>
  <c r="L19" i="3" s="1"/>
  <c r="M19" i="3" s="1"/>
  <c r="N19" i="3" s="1"/>
  <c r="O19" i="3" s="1"/>
  <c r="J32" i="3"/>
  <c r="K32" i="3" s="1"/>
  <c r="L32" i="3" s="1"/>
  <c r="M32" i="3" s="1"/>
  <c r="N32" i="3" s="1"/>
  <c r="O32" i="3" s="1"/>
  <c r="J30" i="3"/>
  <c r="K30" i="3" s="1"/>
  <c r="L30" i="3" s="1"/>
  <c r="M30" i="3" s="1"/>
  <c r="N30" i="3" s="1"/>
  <c r="O30" i="3" s="1"/>
  <c r="J9" i="3"/>
  <c r="K9" i="3" s="1"/>
  <c r="L9" i="3" s="1"/>
  <c r="M9" i="3" s="1"/>
  <c r="N9" i="3" s="1"/>
  <c r="O9" i="3" s="1"/>
  <c r="J10" i="3"/>
  <c r="K10" i="3" s="1"/>
  <c r="L10" i="3" s="1"/>
  <c r="M10" i="3" s="1"/>
  <c r="N10" i="3" s="1"/>
  <c r="O10" i="3" s="1"/>
  <c r="J12" i="3"/>
  <c r="K12" i="3" s="1"/>
  <c r="L12" i="3" s="1"/>
  <c r="M12" i="3" s="1"/>
  <c r="N12" i="3" s="1"/>
  <c r="O12" i="3" s="1"/>
  <c r="J13" i="3"/>
  <c r="K13" i="3" s="1"/>
  <c r="L13" i="3" s="1"/>
  <c r="M13" i="3" s="1"/>
  <c r="N13" i="3" s="1"/>
  <c r="O13" i="3" s="1"/>
  <c r="J18" i="3"/>
  <c r="K18" i="3" s="1"/>
  <c r="L18" i="3" s="1"/>
  <c r="M18" i="3" s="1"/>
  <c r="N18" i="3" s="1"/>
  <c r="O18" i="3" s="1"/>
  <c r="J17" i="3"/>
  <c r="K17" i="3" s="1"/>
  <c r="L17" i="3" s="1"/>
  <c r="M17" i="3" s="1"/>
  <c r="N17" i="3" s="1"/>
  <c r="O17" i="3" s="1"/>
  <c r="J16" i="3"/>
  <c r="K16" i="3" s="1"/>
  <c r="L16" i="3" s="1"/>
  <c r="M16" i="3" s="1"/>
  <c r="N16" i="3" s="1"/>
  <c r="O16" i="3" s="1"/>
  <c r="J14" i="3"/>
  <c r="K14" i="3" s="1"/>
  <c r="L14" i="3" s="1"/>
  <c r="M14" i="3" s="1"/>
  <c r="N14" i="3" s="1"/>
  <c r="O14" i="3" s="1"/>
  <c r="J27" i="3"/>
  <c r="K27" i="3" s="1"/>
  <c r="L27" i="3" s="1"/>
  <c r="M27" i="3" s="1"/>
  <c r="N27" i="3" s="1"/>
  <c r="O27" i="3" s="1"/>
  <c r="J15" i="3"/>
  <c r="K15" i="3" s="1"/>
  <c r="L15" i="3" s="1"/>
  <c r="M15" i="3" s="1"/>
  <c r="N15" i="3" s="1"/>
  <c r="O15" i="3" s="1"/>
  <c r="J24" i="3"/>
  <c r="K24" i="3" s="1"/>
  <c r="L24" i="3" s="1"/>
  <c r="M24" i="3" s="1"/>
  <c r="N24" i="3" s="1"/>
  <c r="O24" i="3" s="1"/>
  <c r="J8" i="3"/>
  <c r="K8" i="3" s="1"/>
  <c r="L8" i="3" s="1"/>
  <c r="M8" i="3" s="1"/>
  <c r="N8" i="3" s="1"/>
  <c r="O8" i="3" s="1"/>
  <c r="J23" i="3"/>
  <c r="K23" i="3" s="1"/>
  <c r="L23" i="3" s="1"/>
  <c r="M23" i="3" s="1"/>
  <c r="N23" i="3" s="1"/>
  <c r="O23" i="3" s="1"/>
  <c r="J31" i="3"/>
  <c r="K31" i="3" s="1"/>
  <c r="L31" i="3" s="1"/>
  <c r="M31" i="3" s="1"/>
  <c r="N31" i="3" s="1"/>
  <c r="O31" i="3" s="1"/>
  <c r="K57" i="3" l="1"/>
  <c r="L7" i="3"/>
  <c r="M7" i="3" s="1"/>
  <c r="N7" i="3" s="1"/>
  <c r="O7" i="3" s="1"/>
  <c r="O57" i="3" s="1"/>
  <c r="O58" i="3" s="1"/>
  <c r="O59" i="3" s="1"/>
</calcChain>
</file>

<file path=xl/comments1.xml><?xml version="1.0" encoding="utf-8"?>
<comments xmlns="http://schemas.openxmlformats.org/spreadsheetml/2006/main">
  <authors>
    <author>John Lloyd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Fee was $5.00 in 2010 (time of last gen rate case), $6.27 in 2015 and will be $10.00 in 2-1-16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Rates did not change during test year.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800 is tons Lincoln Co uses to assess fee so that's what we use for this calculation.</t>
        </r>
      </text>
    </comment>
  </commentList>
</comments>
</file>

<file path=xl/sharedStrings.xml><?xml version="1.0" encoding="utf-8"?>
<sst xmlns="http://schemas.openxmlformats.org/spreadsheetml/2006/main" count="100" uniqueCount="93">
  <si>
    <t>2-YD 1/MONTH</t>
  </si>
  <si>
    <t>CONTAINER RENT</t>
  </si>
  <si>
    <t>1 Can EOW</t>
  </si>
  <si>
    <t>1 Can Weekly</t>
  </si>
  <si>
    <t>2 Cans EOW</t>
  </si>
  <si>
    <t>2 Cans Monthly</t>
  </si>
  <si>
    <t>2 Cans Wkly</t>
  </si>
  <si>
    <t>3 Cans EOW</t>
  </si>
  <si>
    <t>3 Cans Monthly</t>
  </si>
  <si>
    <t>3 Cans Wkly</t>
  </si>
  <si>
    <t>4 Cans Wkly</t>
  </si>
  <si>
    <t>Extra Can</t>
  </si>
  <si>
    <t>1-YD 1/MONTH</t>
  </si>
  <si>
    <t>1-YD Every Other Week</t>
  </si>
  <si>
    <t>2 Yd On Call</t>
  </si>
  <si>
    <t>2-YD Every Other Week</t>
  </si>
  <si>
    <t>2-YD WEEKLY</t>
  </si>
  <si>
    <t>DRIVE-IN</t>
  </si>
  <si>
    <t>Loose Material/Yd</t>
  </si>
  <si>
    <t>Restart</t>
  </si>
  <si>
    <t>30 Yard Box E&amp;R</t>
  </si>
  <si>
    <t>30 Yard Temp Delivery</t>
  </si>
  <si>
    <t>30 Yard Temp E&amp;R</t>
  </si>
  <si>
    <t>30 Yard Temp Final</t>
  </si>
  <si>
    <t>30 Yard Temp Rent</t>
  </si>
  <si>
    <t>Valley Tfr - CDLI</t>
  </si>
  <si>
    <t>FINANCE CHARGE</t>
  </si>
  <si>
    <t>Fuel Surcharge</t>
  </si>
  <si>
    <t>1 X MO CANS</t>
  </si>
  <si>
    <t>4 Cans EOW</t>
  </si>
  <si>
    <t>4 Cans Monthly</t>
  </si>
  <si>
    <t>Extra Bag</t>
  </si>
  <si>
    <t>Redelivery-Cart</t>
  </si>
  <si>
    <t>1 Yd On Call</t>
  </si>
  <si>
    <t>1 Yd Weekly</t>
  </si>
  <si>
    <t>Return Trip</t>
  </si>
  <si>
    <t>DELIVERY 30 YD</t>
  </si>
  <si>
    <t>MILEAGE</t>
  </si>
  <si>
    <t>Lincoln Co Tip Fee</t>
  </si>
  <si>
    <t>Stevens Co Tip Fee</t>
  </si>
  <si>
    <t>Valley Tfr - MSW</t>
  </si>
  <si>
    <t>Returned Payment Fee</t>
  </si>
  <si>
    <t>Adams County Transfer</t>
  </si>
  <si>
    <t>Code</t>
  </si>
  <si>
    <t>Rate</t>
  </si>
  <si>
    <t>Total</t>
  </si>
  <si>
    <t>Revenue</t>
  </si>
  <si>
    <t>Bad Debt</t>
  </si>
  <si>
    <t>2 Yd Monthly</t>
  </si>
  <si>
    <t>2 Yd Weekly</t>
  </si>
  <si>
    <t>30 Yard Perm Rent</t>
  </si>
  <si>
    <t>Residential</t>
  </si>
  <si>
    <t>Commercial</t>
  </si>
  <si>
    <t>Rolloff</t>
  </si>
  <si>
    <t>Pass Thru</t>
  </si>
  <si>
    <t>Misc</t>
  </si>
  <si>
    <t>Fuel Surch</t>
  </si>
  <si>
    <t>Class</t>
  </si>
  <si>
    <t>Deliver 1 Yd</t>
  </si>
  <si>
    <t>Deliver 2 Yd</t>
  </si>
  <si>
    <t>Test Year</t>
  </si>
  <si>
    <t>Current</t>
  </si>
  <si>
    <t>GL Revenue:</t>
  </si>
  <si>
    <t>Tota Priceout Revenue:</t>
  </si>
  <si>
    <t>Monthly</t>
  </si>
  <si>
    <t>Lbs/PU</t>
  </si>
  <si>
    <t>PU</t>
  </si>
  <si>
    <t>Projected</t>
  </si>
  <si>
    <t>Lbs</t>
  </si>
  <si>
    <t>Total Proj Lbs:</t>
  </si>
  <si>
    <t>Total Proj Tons:</t>
  </si>
  <si>
    <t>Incr /Lb</t>
  </si>
  <si>
    <t>Incr</t>
  </si>
  <si>
    <t>/Unit</t>
  </si>
  <si>
    <t>Annual</t>
  </si>
  <si>
    <t>Units</t>
  </si>
  <si>
    <t>Gross</t>
  </si>
  <si>
    <t>Up</t>
  </si>
  <si>
    <t>Proposed</t>
  </si>
  <si>
    <t>Tariff</t>
  </si>
  <si>
    <t>B&amp;O</t>
  </si>
  <si>
    <t>UTC</t>
  </si>
  <si>
    <t>Factor:</t>
  </si>
  <si>
    <t>Total Incr:</t>
  </si>
  <si>
    <t>% Incr:</t>
  </si>
  <si>
    <t>Ada-Lin Waste Systems, Inc. (G-104)</t>
  </si>
  <si>
    <t>Customer Price-Out for Tariff 10.1</t>
  </si>
  <si>
    <t>Test Year Nov 2014 - Oct 2015</t>
  </si>
  <si>
    <t>Valley Transfer</t>
  </si>
  <si>
    <t>Gross-up:</t>
  </si>
  <si>
    <t>Ratio:</t>
  </si>
  <si>
    <t>Actual:</t>
  </si>
  <si>
    <t>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</si>
</sst>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</numFmts>
  <fonts count="5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</cellStyleXfs>
  <cellXfs count="23">
    <xf numFmtId="0" fontId="0" fillId="0" borderId="0" xfId="0">
      <alignment vertical="top"/>
    </xf>
    <xf numFmtId="0" fontId="0" fillId="0" borderId="0" xfId="0" applyBorder="1">
      <alignment vertical="top"/>
    </xf>
    <xf numFmtId="0" fontId="2" fillId="0" borderId="0" xfId="0" applyFont="1" applyBorder="1">
      <alignment vertical="top"/>
    </xf>
    <xf numFmtId="3" fontId="0" fillId="0" borderId="0" xfId="0" applyNumberFormat="1" applyBorder="1">
      <alignment vertical="top"/>
    </xf>
    <xf numFmtId="43" fontId="0" fillId="0" borderId="0" xfId="1" applyFont="1" applyBorder="1">
      <alignment vertical="top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4" fontId="0" fillId="0" borderId="0" xfId="1" applyNumberFormat="1" applyFont="1" applyBorder="1">
      <alignment vertical="top"/>
    </xf>
    <xf numFmtId="0" fontId="2" fillId="0" borderId="0" xfId="0" applyFont="1" applyBorder="1" applyAlignment="1">
      <alignment horizontal="right" vertical="top"/>
    </xf>
    <xf numFmtId="164" fontId="0" fillId="0" borderId="0" xfId="0" applyNumberFormat="1" applyBorder="1">
      <alignment vertical="top"/>
    </xf>
    <xf numFmtId="9" fontId="0" fillId="0" borderId="0" xfId="2" applyFont="1" applyBorder="1">
      <alignment vertical="top"/>
    </xf>
    <xf numFmtId="10" fontId="0" fillId="0" borderId="0" xfId="2" applyNumberFormat="1" applyFont="1" applyBorder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Border="1">
      <alignment vertical="top"/>
    </xf>
    <xf numFmtId="0" fontId="2" fillId="0" borderId="1" xfId="0" applyFont="1" applyBorder="1">
      <alignment vertical="top"/>
    </xf>
    <xf numFmtId="10" fontId="0" fillId="0" borderId="2" xfId="2" applyNumberFormat="1" applyFont="1" applyBorder="1">
      <alignment vertical="top"/>
    </xf>
    <xf numFmtId="165" fontId="0" fillId="0" borderId="0" xfId="1" applyNumberFormat="1" applyFont="1" applyBorder="1" applyAlignment="1">
      <alignment horizontal="center" vertical="top"/>
    </xf>
    <xf numFmtId="0" fontId="2" fillId="0" borderId="3" xfId="0" pivotButton="1" applyFont="1" applyBorder="1" applyAlignment="1">
      <alignment horizontal="center" vertical="top"/>
    </xf>
    <xf numFmtId="0" fontId="0" fillId="0" borderId="3" xfId="0" pivotButton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6" fontId="0" fillId="0" borderId="0" xfId="2" applyNumberFormat="1" applyFont="1" applyBorder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pane xSplit="2" ySplit="6" topLeftCell="C16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RowHeight="12.75" x14ac:dyDescent="0.2"/>
  <cols>
    <col min="1" max="1" width="10.5703125" style="1" bestFit="1" customWidth="1"/>
    <col min="2" max="2" width="21.140625" style="1" bestFit="1" customWidth="1"/>
    <col min="3" max="3" width="6.7109375" style="1" bestFit="1" customWidth="1"/>
    <col min="4" max="4" width="9" style="1" bestFit="1" customWidth="1"/>
    <col min="5" max="5" width="7.7109375" style="1" bestFit="1" customWidth="1"/>
    <col min="6" max="6" width="7" style="1" bestFit="1" customWidth="1"/>
    <col min="7" max="7" width="7.5703125" style="1" bestFit="1" customWidth="1"/>
    <col min="8" max="8" width="7.140625" style="1" bestFit="1" customWidth="1"/>
    <col min="9" max="9" width="10.28515625" style="1" bestFit="1" customWidth="1"/>
    <col min="10" max="10" width="8.7109375" style="1" bestFit="1" customWidth="1"/>
    <col min="11" max="11" width="9.140625" style="1"/>
    <col min="12" max="12" width="7.28515625" style="1" bestFit="1" customWidth="1"/>
    <col min="13" max="13" width="6" style="1" bestFit="1" customWidth="1"/>
    <col min="14" max="14" width="9.140625" style="1"/>
    <col min="15" max="15" width="8.85546875" style="1" bestFit="1" customWidth="1"/>
    <col min="16" max="16384" width="9.140625" style="1"/>
  </cols>
  <sheetData>
    <row r="1" spans="1:15" x14ac:dyDescent="0.2">
      <c r="A1" s="2" t="s">
        <v>85</v>
      </c>
    </row>
    <row r="2" spans="1:15" x14ac:dyDescent="0.2">
      <c r="A2" s="2" t="s">
        <v>86</v>
      </c>
    </row>
    <row r="3" spans="1:15" x14ac:dyDescent="0.2">
      <c r="A3" s="2" t="s">
        <v>87</v>
      </c>
    </row>
    <row r="4" spans="1:15" x14ac:dyDescent="0.2">
      <c r="A4" s="2"/>
    </row>
    <row r="5" spans="1:15" s="5" customFormat="1" x14ac:dyDescent="0.2">
      <c r="A5" s="5" t="s">
        <v>46</v>
      </c>
      <c r="C5" s="6" t="s">
        <v>74</v>
      </c>
      <c r="D5" s="6" t="s">
        <v>60</v>
      </c>
      <c r="E5" s="6" t="s">
        <v>61</v>
      </c>
      <c r="F5" s="6" t="s">
        <v>61</v>
      </c>
      <c r="G5" s="6" t="s">
        <v>64</v>
      </c>
      <c r="I5" s="6" t="s">
        <v>67</v>
      </c>
      <c r="J5" s="6" t="s">
        <v>92</v>
      </c>
      <c r="K5" s="16">
        <v>2.5000000000000001E-3</v>
      </c>
      <c r="L5" s="6" t="s">
        <v>72</v>
      </c>
      <c r="M5" s="6" t="s">
        <v>76</v>
      </c>
      <c r="N5" s="6" t="s">
        <v>78</v>
      </c>
      <c r="O5" s="6" t="s">
        <v>78</v>
      </c>
    </row>
    <row r="6" spans="1:15" s="5" customFormat="1" ht="13.5" thickBot="1" x14ac:dyDescent="0.25">
      <c r="A6" s="17" t="s">
        <v>57</v>
      </c>
      <c r="B6" s="18" t="s">
        <v>43</v>
      </c>
      <c r="C6" s="19" t="s">
        <v>75</v>
      </c>
      <c r="D6" s="19" t="s">
        <v>46</v>
      </c>
      <c r="E6" s="19" t="s">
        <v>44</v>
      </c>
      <c r="F6" s="19" t="s">
        <v>79</v>
      </c>
      <c r="G6" s="20" t="s">
        <v>66</v>
      </c>
      <c r="H6" s="19" t="s">
        <v>65</v>
      </c>
      <c r="I6" s="19" t="s">
        <v>68</v>
      </c>
      <c r="J6" s="19" t="s">
        <v>68</v>
      </c>
      <c r="K6" s="19" t="s">
        <v>71</v>
      </c>
      <c r="L6" s="20" t="s">
        <v>73</v>
      </c>
      <c r="M6" s="19" t="s">
        <v>77</v>
      </c>
      <c r="N6" s="19" t="s">
        <v>44</v>
      </c>
      <c r="O6" s="19" t="s">
        <v>46</v>
      </c>
    </row>
    <row r="7" spans="1:15" x14ac:dyDescent="0.2">
      <c r="A7" s="2" t="s">
        <v>51</v>
      </c>
      <c r="B7" s="1" t="s">
        <v>2</v>
      </c>
      <c r="C7" s="3">
        <v>287.95</v>
      </c>
      <c r="D7" s="3">
        <v>4607.2</v>
      </c>
      <c r="E7" s="4">
        <f>+D7/C7</f>
        <v>16</v>
      </c>
      <c r="F7" s="4"/>
      <c r="G7" s="4">
        <f>13/6</f>
        <v>2.1666666666666665</v>
      </c>
      <c r="H7" s="1">
        <v>34</v>
      </c>
      <c r="I7" s="9">
        <f t="shared" ref="I7:I34" si="0">+H7*G7*C7</f>
        <v>21212.316666666662</v>
      </c>
      <c r="J7" s="9">
        <f>+I7*$I$60</f>
        <v>9398.54069773228</v>
      </c>
      <c r="K7" s="9">
        <f>+$K$5*J7</f>
        <v>23.496351744330699</v>
      </c>
      <c r="L7" s="4">
        <f t="shared" ref="L7:L34" si="1">+K7/C7</f>
        <v>8.1598721112452505E-2</v>
      </c>
      <c r="M7" s="4">
        <f t="shared" ref="M7:M34" si="2">ROUND(+L7/$L$64,2)</f>
        <v>0.08</v>
      </c>
      <c r="N7" s="13">
        <f>+M7+E7</f>
        <v>16.079999999999998</v>
      </c>
      <c r="O7" s="3">
        <f>+N7*C7</f>
        <v>4630.235999999999</v>
      </c>
    </row>
    <row r="8" spans="1:15" x14ac:dyDescent="0.2">
      <c r="B8" s="1" t="s">
        <v>3</v>
      </c>
      <c r="C8" s="3">
        <v>906.7</v>
      </c>
      <c r="D8" s="3">
        <v>22667.5</v>
      </c>
      <c r="E8" s="4">
        <f t="shared" ref="E8:E54" si="3">+D8/C8</f>
        <v>25</v>
      </c>
      <c r="F8" s="4"/>
      <c r="G8" s="4">
        <f>13/3</f>
        <v>4.333333333333333</v>
      </c>
      <c r="H8" s="1">
        <v>34</v>
      </c>
      <c r="I8" s="9">
        <f t="shared" si="0"/>
        <v>133587.13333333333</v>
      </c>
      <c r="J8" s="9">
        <f t="shared" ref="J8:J34" si="4">+I8*$I$60</f>
        <v>59188.448346128556</v>
      </c>
      <c r="K8" s="9">
        <f t="shared" ref="K8:K34" si="5">+$K$5*J8</f>
        <v>147.97112086532138</v>
      </c>
      <c r="L8" s="4">
        <f t="shared" si="1"/>
        <v>0.16319744222490501</v>
      </c>
      <c r="M8" s="4">
        <f t="shared" si="2"/>
        <v>0.17</v>
      </c>
      <c r="N8" s="13">
        <f t="shared" ref="N8:N34" si="6">+M8+E8</f>
        <v>25.17</v>
      </c>
      <c r="O8" s="3">
        <f t="shared" ref="O8:O34" si="7">+N8*C8</f>
        <v>22821.639000000003</v>
      </c>
    </row>
    <row r="9" spans="1:15" x14ac:dyDescent="0.2">
      <c r="B9" s="1" t="s">
        <v>28</v>
      </c>
      <c r="C9" s="3">
        <v>107</v>
      </c>
      <c r="D9" s="3">
        <v>1123.5</v>
      </c>
      <c r="E9" s="4">
        <f t="shared" si="3"/>
        <v>10.5</v>
      </c>
      <c r="F9" s="4"/>
      <c r="G9" s="4">
        <v>1</v>
      </c>
      <c r="H9" s="1">
        <v>34</v>
      </c>
      <c r="I9" s="9">
        <f t="shared" si="0"/>
        <v>3638</v>
      </c>
      <c r="J9" s="9">
        <f t="shared" si="4"/>
        <v>1611.8885832059852</v>
      </c>
      <c r="K9" s="9">
        <f t="shared" si="5"/>
        <v>4.0297214580149632</v>
      </c>
      <c r="L9" s="4">
        <f t="shared" si="1"/>
        <v>3.7660948205747322E-2</v>
      </c>
      <c r="M9" s="4">
        <f t="shared" si="2"/>
        <v>0.04</v>
      </c>
      <c r="N9" s="13">
        <f t="shared" si="6"/>
        <v>10.54</v>
      </c>
      <c r="O9" s="3">
        <f t="shared" si="7"/>
        <v>1127.78</v>
      </c>
    </row>
    <row r="10" spans="1:15" x14ac:dyDescent="0.2">
      <c r="B10" s="1" t="s">
        <v>4</v>
      </c>
      <c r="C10" s="3">
        <v>226.08333333333331</v>
      </c>
      <c r="D10" s="3">
        <v>4747.75</v>
      </c>
      <c r="E10" s="4">
        <f t="shared" si="3"/>
        <v>21</v>
      </c>
      <c r="F10" s="4"/>
      <c r="G10" s="4">
        <f>13/6</f>
        <v>2.1666666666666665</v>
      </c>
      <c r="H10" s="12">
        <v>51</v>
      </c>
      <c r="I10" s="9">
        <f t="shared" si="0"/>
        <v>24982.208333333328</v>
      </c>
      <c r="J10" s="9">
        <f t="shared" si="4"/>
        <v>11068.866518904182</v>
      </c>
      <c r="K10" s="9">
        <f t="shared" si="5"/>
        <v>27.672166297260457</v>
      </c>
      <c r="L10" s="4">
        <f t="shared" si="1"/>
        <v>0.12239808166867877</v>
      </c>
      <c r="M10" s="4">
        <f t="shared" si="2"/>
        <v>0.13</v>
      </c>
      <c r="N10" s="13">
        <f t="shared" si="6"/>
        <v>21.13</v>
      </c>
      <c r="O10" s="3">
        <f t="shared" si="7"/>
        <v>4777.1408333333329</v>
      </c>
    </row>
    <row r="11" spans="1:15" x14ac:dyDescent="0.2">
      <c r="B11" s="1" t="s">
        <v>5</v>
      </c>
      <c r="C11" s="3">
        <v>118</v>
      </c>
      <c r="D11" s="3">
        <v>1652</v>
      </c>
      <c r="E11" s="4">
        <f t="shared" si="3"/>
        <v>14</v>
      </c>
      <c r="F11" s="4"/>
      <c r="G11" s="4">
        <v>1</v>
      </c>
      <c r="H11" s="12">
        <v>51</v>
      </c>
      <c r="I11" s="9">
        <f t="shared" si="0"/>
        <v>6018</v>
      </c>
      <c r="J11" s="9">
        <f t="shared" si="4"/>
        <v>2666.3951329669103</v>
      </c>
      <c r="K11" s="9">
        <f t="shared" si="5"/>
        <v>6.6659878324172759</v>
      </c>
      <c r="L11" s="4">
        <f t="shared" si="1"/>
        <v>5.6491422308620982E-2</v>
      </c>
      <c r="M11" s="4">
        <f t="shared" si="2"/>
        <v>0.06</v>
      </c>
      <c r="N11" s="13">
        <f t="shared" si="6"/>
        <v>14.06</v>
      </c>
      <c r="O11" s="3">
        <f t="shared" si="7"/>
        <v>1659.0800000000002</v>
      </c>
    </row>
    <row r="12" spans="1:15" x14ac:dyDescent="0.2">
      <c r="B12" s="1" t="s">
        <v>6</v>
      </c>
      <c r="C12" s="3">
        <v>380.03114285714287</v>
      </c>
      <c r="D12" s="3">
        <v>13301.09</v>
      </c>
      <c r="E12" s="4">
        <f t="shared" si="3"/>
        <v>35</v>
      </c>
      <c r="F12" s="4"/>
      <c r="G12" s="4">
        <f>+G8</f>
        <v>4.333333333333333</v>
      </c>
      <c r="H12" s="12">
        <v>51</v>
      </c>
      <c r="I12" s="9">
        <f t="shared" si="0"/>
        <v>83986.882571428563</v>
      </c>
      <c r="J12" s="9">
        <f t="shared" si="4"/>
        <v>37212.066288055918</v>
      </c>
      <c r="K12" s="9">
        <f t="shared" si="5"/>
        <v>93.030165720139792</v>
      </c>
      <c r="L12" s="4">
        <f t="shared" si="1"/>
        <v>0.24479616333735751</v>
      </c>
      <c r="M12" s="4">
        <f t="shared" si="2"/>
        <v>0.25</v>
      </c>
      <c r="N12" s="13">
        <f t="shared" si="6"/>
        <v>35.25</v>
      </c>
      <c r="O12" s="3">
        <f t="shared" si="7"/>
        <v>13396.097785714286</v>
      </c>
    </row>
    <row r="13" spans="1:15" x14ac:dyDescent="0.2">
      <c r="B13" s="1" t="s">
        <v>7</v>
      </c>
      <c r="C13" s="3">
        <v>29.9</v>
      </c>
      <c r="D13" s="3">
        <v>777.4</v>
      </c>
      <c r="E13" s="4">
        <f t="shared" si="3"/>
        <v>26</v>
      </c>
      <c r="F13" s="4"/>
      <c r="G13" s="4">
        <f>+G10</f>
        <v>2.1666666666666665</v>
      </c>
      <c r="H13" s="12">
        <v>77</v>
      </c>
      <c r="I13" s="9">
        <f t="shared" si="0"/>
        <v>4988.3166666666657</v>
      </c>
      <c r="J13" s="9">
        <f t="shared" si="4"/>
        <v>2210.173360202346</v>
      </c>
      <c r="K13" s="9">
        <f t="shared" si="5"/>
        <v>5.5254334005058654</v>
      </c>
      <c r="L13" s="4">
        <f t="shared" si="1"/>
        <v>0.18479710369584834</v>
      </c>
      <c r="M13" s="4">
        <f t="shared" si="2"/>
        <v>0.19</v>
      </c>
      <c r="N13" s="13">
        <f t="shared" si="6"/>
        <v>26.19</v>
      </c>
      <c r="O13" s="3">
        <f t="shared" si="7"/>
        <v>783.08100000000002</v>
      </c>
    </row>
    <row r="14" spans="1:15" x14ac:dyDescent="0.2">
      <c r="B14" s="1" t="s">
        <v>8</v>
      </c>
      <c r="C14" s="3">
        <v>29.5</v>
      </c>
      <c r="D14" s="3">
        <v>516.25</v>
      </c>
      <c r="E14" s="4">
        <f t="shared" si="3"/>
        <v>17.5</v>
      </c>
      <c r="F14" s="4"/>
      <c r="G14" s="4">
        <v>1</v>
      </c>
      <c r="H14" s="12">
        <v>77</v>
      </c>
      <c r="I14" s="9">
        <f t="shared" si="0"/>
        <v>2271.5</v>
      </c>
      <c r="J14" s="9">
        <f t="shared" si="4"/>
        <v>1006.4334570512357</v>
      </c>
      <c r="K14" s="9">
        <f t="shared" si="5"/>
        <v>2.516083642628089</v>
      </c>
      <c r="L14" s="4">
        <f t="shared" si="1"/>
        <v>8.5290970936545391E-2</v>
      </c>
      <c r="M14" s="4">
        <f t="shared" si="2"/>
        <v>0.09</v>
      </c>
      <c r="N14" s="13">
        <f t="shared" si="6"/>
        <v>17.59</v>
      </c>
      <c r="O14" s="3">
        <f t="shared" si="7"/>
        <v>518.90499999999997</v>
      </c>
    </row>
    <row r="15" spans="1:15" x14ac:dyDescent="0.2">
      <c r="B15" s="1" t="s">
        <v>9</v>
      </c>
      <c r="C15" s="3">
        <v>16.95</v>
      </c>
      <c r="D15" s="3">
        <v>762.75</v>
      </c>
      <c r="E15" s="4">
        <f t="shared" si="3"/>
        <v>45</v>
      </c>
      <c r="F15" s="4"/>
      <c r="G15" s="4">
        <f>+G12</f>
        <v>4.333333333333333</v>
      </c>
      <c r="H15" s="12">
        <v>77</v>
      </c>
      <c r="I15" s="9">
        <f t="shared" si="0"/>
        <v>5655.6499999999987</v>
      </c>
      <c r="J15" s="9">
        <f t="shared" si="4"/>
        <v>2505.8487261157034</v>
      </c>
      <c r="K15" s="9">
        <f t="shared" si="5"/>
        <v>6.2646218152892583</v>
      </c>
      <c r="L15" s="4">
        <f t="shared" si="1"/>
        <v>0.36959420739169668</v>
      </c>
      <c r="M15" s="4">
        <f t="shared" si="2"/>
        <v>0.38</v>
      </c>
      <c r="N15" s="13">
        <f t="shared" si="6"/>
        <v>45.38</v>
      </c>
      <c r="O15" s="3">
        <f t="shared" si="7"/>
        <v>769.19100000000003</v>
      </c>
    </row>
    <row r="16" spans="1:15" x14ac:dyDescent="0.2">
      <c r="B16" s="1" t="s">
        <v>29</v>
      </c>
      <c r="C16" s="3">
        <v>2.5</v>
      </c>
      <c r="D16" s="3">
        <v>77.5</v>
      </c>
      <c r="E16" s="4">
        <f t="shared" si="3"/>
        <v>31</v>
      </c>
      <c r="F16" s="4"/>
      <c r="G16" s="4">
        <f>+G13</f>
        <v>2.1666666666666665</v>
      </c>
      <c r="H16" s="12">
        <v>97</v>
      </c>
      <c r="I16" s="9">
        <f t="shared" si="0"/>
        <v>525.41666666666663</v>
      </c>
      <c r="J16" s="9">
        <f t="shared" si="4"/>
        <v>232.79635140905572</v>
      </c>
      <c r="K16" s="9">
        <f t="shared" si="5"/>
        <v>0.58199087852263931</v>
      </c>
      <c r="L16" s="4">
        <f t="shared" si="1"/>
        <v>0.23279635140905572</v>
      </c>
      <c r="M16" s="4">
        <f t="shared" si="2"/>
        <v>0.24</v>
      </c>
      <c r="N16" s="13">
        <f t="shared" si="6"/>
        <v>31.24</v>
      </c>
      <c r="O16" s="3">
        <f t="shared" si="7"/>
        <v>78.099999999999994</v>
      </c>
    </row>
    <row r="17" spans="1:15" x14ac:dyDescent="0.2">
      <c r="B17" s="1" t="s">
        <v>30</v>
      </c>
      <c r="C17" s="3">
        <v>96</v>
      </c>
      <c r="D17" s="3">
        <v>2016</v>
      </c>
      <c r="E17" s="4">
        <f t="shared" si="3"/>
        <v>21</v>
      </c>
      <c r="F17" s="4"/>
      <c r="G17" s="4">
        <v>1</v>
      </c>
      <c r="H17" s="12">
        <v>97</v>
      </c>
      <c r="I17" s="9">
        <f t="shared" si="0"/>
        <v>9312</v>
      </c>
      <c r="J17" s="9">
        <f t="shared" si="4"/>
        <v>4125.8676434343415</v>
      </c>
      <c r="K17" s="9">
        <f t="shared" si="5"/>
        <v>10.314669108585854</v>
      </c>
      <c r="L17" s="4">
        <f t="shared" si="1"/>
        <v>0.10744446988110264</v>
      </c>
      <c r="M17" s="4">
        <f t="shared" si="2"/>
        <v>0.11</v>
      </c>
      <c r="N17" s="13">
        <f t="shared" si="6"/>
        <v>21.11</v>
      </c>
      <c r="O17" s="3">
        <f t="shared" si="7"/>
        <v>2026.56</v>
      </c>
    </row>
    <row r="18" spans="1:15" x14ac:dyDescent="0.2">
      <c r="B18" s="1" t="s">
        <v>10</v>
      </c>
      <c r="C18" s="3">
        <v>15.75</v>
      </c>
      <c r="D18" s="3">
        <v>866.25</v>
      </c>
      <c r="E18" s="4">
        <f t="shared" si="3"/>
        <v>55</v>
      </c>
      <c r="F18" s="4"/>
      <c r="G18" s="4">
        <f>+G15</f>
        <v>4.333333333333333</v>
      </c>
      <c r="H18" s="12">
        <v>97</v>
      </c>
      <c r="I18" s="9">
        <f t="shared" si="0"/>
        <v>6620.25</v>
      </c>
      <c r="J18" s="9">
        <f t="shared" si="4"/>
        <v>2933.234027754102</v>
      </c>
      <c r="K18" s="9">
        <f t="shared" si="5"/>
        <v>7.3330850693852554</v>
      </c>
      <c r="L18" s="4">
        <f t="shared" si="1"/>
        <v>0.46559270281811144</v>
      </c>
      <c r="M18" s="4">
        <f t="shared" si="2"/>
        <v>0.48</v>
      </c>
      <c r="N18" s="13">
        <f t="shared" si="6"/>
        <v>55.48</v>
      </c>
      <c r="O18" s="3">
        <f t="shared" si="7"/>
        <v>873.81</v>
      </c>
    </row>
    <row r="19" spans="1:15" x14ac:dyDescent="0.2">
      <c r="B19" s="1" t="s">
        <v>31</v>
      </c>
      <c r="C19" s="3">
        <v>39</v>
      </c>
      <c r="D19" s="3">
        <v>156</v>
      </c>
      <c r="E19" s="4">
        <f t="shared" si="3"/>
        <v>4</v>
      </c>
      <c r="F19" s="4"/>
      <c r="G19" s="4">
        <v>1</v>
      </c>
      <c r="H19" s="12">
        <v>34</v>
      </c>
      <c r="I19" s="9">
        <f t="shared" si="0"/>
        <v>1326</v>
      </c>
      <c r="J19" s="9">
        <f t="shared" si="4"/>
        <v>587.51079200965819</v>
      </c>
      <c r="K19" s="9">
        <f t="shared" si="5"/>
        <v>1.4687769800241455</v>
      </c>
      <c r="L19" s="4">
        <f t="shared" si="1"/>
        <v>3.7660948205747322E-2</v>
      </c>
      <c r="M19" s="4">
        <f t="shared" si="2"/>
        <v>0.04</v>
      </c>
      <c r="N19" s="13">
        <f t="shared" si="6"/>
        <v>4.04</v>
      </c>
      <c r="O19" s="3">
        <f t="shared" si="7"/>
        <v>157.56</v>
      </c>
    </row>
    <row r="20" spans="1:15" x14ac:dyDescent="0.2">
      <c r="B20" s="1" t="s">
        <v>11</v>
      </c>
      <c r="C20" s="3">
        <v>470</v>
      </c>
      <c r="D20" s="3">
        <v>1880</v>
      </c>
      <c r="E20" s="4">
        <f t="shared" si="3"/>
        <v>4</v>
      </c>
      <c r="F20" s="4"/>
      <c r="G20" s="4">
        <v>1</v>
      </c>
      <c r="H20" s="12">
        <v>34</v>
      </c>
      <c r="I20" s="9">
        <f t="shared" si="0"/>
        <v>15980</v>
      </c>
      <c r="J20" s="9">
        <f t="shared" si="4"/>
        <v>7080.258262680496</v>
      </c>
      <c r="K20" s="9">
        <f t="shared" si="5"/>
        <v>17.700645656701241</v>
      </c>
      <c r="L20" s="4">
        <f t="shared" si="1"/>
        <v>3.7660948205747322E-2</v>
      </c>
      <c r="M20" s="4">
        <f t="shared" si="2"/>
        <v>0.04</v>
      </c>
      <c r="N20" s="13">
        <f t="shared" si="6"/>
        <v>4.04</v>
      </c>
      <c r="O20" s="3">
        <f t="shared" si="7"/>
        <v>1898.8</v>
      </c>
    </row>
    <row r="21" spans="1:15" x14ac:dyDescent="0.2">
      <c r="B21" s="1" t="s">
        <v>32</v>
      </c>
      <c r="C21" s="3">
        <v>2</v>
      </c>
      <c r="D21" s="3">
        <v>40</v>
      </c>
      <c r="E21" s="4">
        <f t="shared" si="3"/>
        <v>20</v>
      </c>
      <c r="F21" s="4"/>
      <c r="G21" s="4"/>
      <c r="I21" s="9">
        <f t="shared" si="0"/>
        <v>0</v>
      </c>
      <c r="J21" s="9">
        <f t="shared" si="4"/>
        <v>0</v>
      </c>
      <c r="K21" s="9">
        <f t="shared" si="5"/>
        <v>0</v>
      </c>
      <c r="L21" s="4">
        <f t="shared" si="1"/>
        <v>0</v>
      </c>
      <c r="M21" s="4">
        <f t="shared" si="2"/>
        <v>0</v>
      </c>
      <c r="N21" s="13">
        <f t="shared" si="6"/>
        <v>20</v>
      </c>
      <c r="O21" s="3">
        <f t="shared" si="7"/>
        <v>40</v>
      </c>
    </row>
    <row r="22" spans="1:15" x14ac:dyDescent="0.2">
      <c r="A22" s="2" t="s">
        <v>52</v>
      </c>
      <c r="B22" s="1" t="s">
        <v>33</v>
      </c>
      <c r="C22" s="3">
        <v>6</v>
      </c>
      <c r="D22" s="3">
        <v>240</v>
      </c>
      <c r="E22" s="4">
        <f t="shared" si="3"/>
        <v>40</v>
      </c>
      <c r="F22" s="4"/>
      <c r="G22" s="4">
        <v>1</v>
      </c>
      <c r="H22" s="12">
        <v>175</v>
      </c>
      <c r="I22" s="9">
        <f t="shared" si="0"/>
        <v>1050</v>
      </c>
      <c r="J22" s="9">
        <f t="shared" si="4"/>
        <v>465.22347783570217</v>
      </c>
      <c r="K22" s="9">
        <f t="shared" si="5"/>
        <v>1.1630586945892554</v>
      </c>
      <c r="L22" s="4">
        <f t="shared" si="1"/>
        <v>0.1938431157648759</v>
      </c>
      <c r="M22" s="4">
        <f t="shared" si="2"/>
        <v>0.2</v>
      </c>
      <c r="N22" s="13">
        <f t="shared" si="6"/>
        <v>40.200000000000003</v>
      </c>
      <c r="O22" s="3">
        <f t="shared" si="7"/>
        <v>241.20000000000002</v>
      </c>
    </row>
    <row r="23" spans="1:15" x14ac:dyDescent="0.2">
      <c r="B23" s="1" t="s">
        <v>34</v>
      </c>
      <c r="C23" s="3">
        <v>12</v>
      </c>
      <c r="D23" s="3">
        <v>1532.8799999999999</v>
      </c>
      <c r="E23" s="4">
        <f t="shared" si="3"/>
        <v>127.74</v>
      </c>
      <c r="F23" s="4">
        <v>29.5</v>
      </c>
      <c r="G23" s="4">
        <f>+G18</f>
        <v>4.333333333333333</v>
      </c>
      <c r="H23" s="12">
        <v>175</v>
      </c>
      <c r="I23" s="9">
        <f t="shared" si="0"/>
        <v>9100</v>
      </c>
      <c r="J23" s="9">
        <f t="shared" si="4"/>
        <v>4031.9368079094188</v>
      </c>
      <c r="K23" s="9">
        <f t="shared" si="5"/>
        <v>10.079842019773547</v>
      </c>
      <c r="L23" s="4">
        <f t="shared" si="1"/>
        <v>0.83998683498112892</v>
      </c>
      <c r="M23" s="4">
        <f t="shared" si="2"/>
        <v>0.86</v>
      </c>
      <c r="N23" s="13">
        <f t="shared" si="6"/>
        <v>128.6</v>
      </c>
      <c r="O23" s="3">
        <f t="shared" si="7"/>
        <v>1543.1999999999998</v>
      </c>
    </row>
    <row r="24" spans="1:15" x14ac:dyDescent="0.2">
      <c r="B24" s="1" t="s">
        <v>12</v>
      </c>
      <c r="C24" s="3">
        <f>833.3+1</f>
        <v>834.3</v>
      </c>
      <c r="D24" s="3">
        <f>24582.35+29.5</f>
        <v>24611.85</v>
      </c>
      <c r="E24" s="4">
        <f t="shared" si="3"/>
        <v>29.5</v>
      </c>
      <c r="F24" s="4">
        <v>29.5</v>
      </c>
      <c r="G24" s="4">
        <v>1</v>
      </c>
      <c r="H24" s="12">
        <v>175</v>
      </c>
      <c r="I24" s="9">
        <f t="shared" si="0"/>
        <v>146002.5</v>
      </c>
      <c r="J24" s="9">
        <f t="shared" si="4"/>
        <v>64689.324593054385</v>
      </c>
      <c r="K24" s="9">
        <f t="shared" si="5"/>
        <v>161.72331148263598</v>
      </c>
      <c r="L24" s="4">
        <f t="shared" si="1"/>
        <v>0.19384311576487592</v>
      </c>
      <c r="M24" s="4">
        <f t="shared" si="2"/>
        <v>0.2</v>
      </c>
      <c r="N24" s="13">
        <f t="shared" si="6"/>
        <v>29.7</v>
      </c>
      <c r="O24" s="3">
        <f t="shared" si="7"/>
        <v>24778.71</v>
      </c>
    </row>
    <row r="25" spans="1:15" x14ac:dyDescent="0.2">
      <c r="B25" s="1" t="s">
        <v>13</v>
      </c>
      <c r="C25" s="3">
        <v>14</v>
      </c>
      <c r="D25" s="3">
        <v>896.27999999999986</v>
      </c>
      <c r="E25" s="4">
        <f t="shared" si="3"/>
        <v>64.02</v>
      </c>
      <c r="F25" s="4">
        <v>29.5</v>
      </c>
      <c r="G25" s="4">
        <f>+G16</f>
        <v>2.1666666666666665</v>
      </c>
      <c r="H25" s="12">
        <v>175</v>
      </c>
      <c r="I25" s="9">
        <f t="shared" si="0"/>
        <v>5308.333333333333</v>
      </c>
      <c r="J25" s="9">
        <f t="shared" si="4"/>
        <v>2351.9631379471607</v>
      </c>
      <c r="K25" s="9">
        <f t="shared" si="5"/>
        <v>5.8799078448679021</v>
      </c>
      <c r="L25" s="4">
        <f t="shared" si="1"/>
        <v>0.41999341749056446</v>
      </c>
      <c r="M25" s="4">
        <f t="shared" si="2"/>
        <v>0.43</v>
      </c>
      <c r="N25" s="13">
        <f t="shared" si="6"/>
        <v>64.45</v>
      </c>
      <c r="O25" s="3">
        <f t="shared" si="7"/>
        <v>902.30000000000007</v>
      </c>
    </row>
    <row r="26" spans="1:15" x14ac:dyDescent="0.2">
      <c r="B26" s="1" t="s">
        <v>48</v>
      </c>
      <c r="C26" s="3">
        <v>18</v>
      </c>
      <c r="D26" s="3">
        <f>671.5+39.5</f>
        <v>711</v>
      </c>
      <c r="E26" s="4">
        <f t="shared" si="3"/>
        <v>39.5</v>
      </c>
      <c r="F26" s="4">
        <v>39.5</v>
      </c>
      <c r="G26" s="4">
        <v>1</v>
      </c>
      <c r="H26" s="12">
        <v>324</v>
      </c>
      <c r="I26" s="9">
        <f t="shared" si="0"/>
        <v>5832</v>
      </c>
      <c r="J26" s="9">
        <f t="shared" si="4"/>
        <v>2583.9841168931571</v>
      </c>
      <c r="K26" s="9">
        <f t="shared" si="5"/>
        <v>6.4599602922328927</v>
      </c>
      <c r="L26" s="4">
        <f t="shared" si="1"/>
        <v>0.35888668290182735</v>
      </c>
      <c r="M26" s="4">
        <f t="shared" si="2"/>
        <v>0.37</v>
      </c>
      <c r="N26" s="13">
        <f t="shared" si="6"/>
        <v>39.869999999999997</v>
      </c>
      <c r="O26" s="3">
        <f t="shared" si="7"/>
        <v>717.66</v>
      </c>
    </row>
    <row r="27" spans="1:15" x14ac:dyDescent="0.2">
      <c r="B27" s="1" t="s">
        <v>14</v>
      </c>
      <c r="C27" s="3">
        <v>538</v>
      </c>
      <c r="D27" s="3">
        <v>26900</v>
      </c>
      <c r="E27" s="4">
        <f t="shared" si="3"/>
        <v>50</v>
      </c>
      <c r="F27" s="4"/>
      <c r="G27" s="4">
        <v>1</v>
      </c>
      <c r="H27" s="12">
        <v>324</v>
      </c>
      <c r="I27" s="9">
        <f t="shared" si="0"/>
        <v>174312</v>
      </c>
      <c r="J27" s="9">
        <f t="shared" si="4"/>
        <v>77232.414160473258</v>
      </c>
      <c r="K27" s="9">
        <f t="shared" si="5"/>
        <v>193.08103540118316</v>
      </c>
      <c r="L27" s="4">
        <f t="shared" si="1"/>
        <v>0.35888668290182746</v>
      </c>
      <c r="M27" s="4">
        <f t="shared" si="2"/>
        <v>0.37</v>
      </c>
      <c r="N27" s="13">
        <f t="shared" si="6"/>
        <v>50.37</v>
      </c>
      <c r="O27" s="3">
        <f t="shared" si="7"/>
        <v>27099.059999999998</v>
      </c>
    </row>
    <row r="28" spans="1:15" x14ac:dyDescent="0.2">
      <c r="B28" s="1" t="s">
        <v>49</v>
      </c>
      <c r="C28" s="3">
        <v>21.5</v>
      </c>
      <c r="D28" s="3">
        <v>3677.3599999999997</v>
      </c>
      <c r="E28" s="4">
        <f t="shared" si="3"/>
        <v>171.04</v>
      </c>
      <c r="F28" s="4">
        <v>39.5</v>
      </c>
      <c r="G28" s="4">
        <f>+G23</f>
        <v>4.333333333333333</v>
      </c>
      <c r="H28" s="12">
        <v>324</v>
      </c>
      <c r="I28" s="9">
        <f t="shared" si="0"/>
        <v>30186</v>
      </c>
      <c r="J28" s="9">
        <f t="shared" si="4"/>
        <v>13374.510382808101</v>
      </c>
      <c r="K28" s="9">
        <f t="shared" si="5"/>
        <v>33.43627595702025</v>
      </c>
      <c r="L28" s="4">
        <f t="shared" si="1"/>
        <v>1.5551756259079186</v>
      </c>
      <c r="M28" s="4">
        <f t="shared" si="2"/>
        <v>1.59</v>
      </c>
      <c r="N28" s="13">
        <f t="shared" si="6"/>
        <v>172.63</v>
      </c>
      <c r="O28" s="3">
        <f t="shared" si="7"/>
        <v>3711.5450000000001</v>
      </c>
    </row>
    <row r="29" spans="1:15" x14ac:dyDescent="0.2">
      <c r="B29" s="1" t="s">
        <v>0</v>
      </c>
      <c r="C29" s="3">
        <v>6884.8</v>
      </c>
      <c r="D29" s="3">
        <v>271949.59999999998</v>
      </c>
      <c r="E29" s="4">
        <f t="shared" si="3"/>
        <v>39.499999999999993</v>
      </c>
      <c r="F29" s="4">
        <v>39.5</v>
      </c>
      <c r="G29" s="4">
        <v>1</v>
      </c>
      <c r="H29" s="12">
        <v>324</v>
      </c>
      <c r="I29" s="9">
        <f t="shared" si="0"/>
        <v>2230675.2000000002</v>
      </c>
      <c r="J29" s="9">
        <f t="shared" si="4"/>
        <v>988345.21377700055</v>
      </c>
      <c r="K29" s="9">
        <f t="shared" si="5"/>
        <v>2470.8630344425014</v>
      </c>
      <c r="L29" s="4">
        <f t="shared" si="1"/>
        <v>0.3588866829018274</v>
      </c>
      <c r="M29" s="4">
        <f t="shared" si="2"/>
        <v>0.37</v>
      </c>
      <c r="N29" s="13">
        <f t="shared" si="6"/>
        <v>39.86999999999999</v>
      </c>
      <c r="O29" s="3">
        <f t="shared" si="7"/>
        <v>274496.97599999997</v>
      </c>
    </row>
    <row r="30" spans="1:15" x14ac:dyDescent="0.2">
      <c r="B30" s="1" t="s">
        <v>15</v>
      </c>
      <c r="C30" s="3">
        <v>443.69995333644425</v>
      </c>
      <c r="D30" s="3">
        <v>38033.96000000005</v>
      </c>
      <c r="E30" s="4">
        <f t="shared" si="3"/>
        <v>85.720000000000113</v>
      </c>
      <c r="F30" s="4">
        <v>39.5</v>
      </c>
      <c r="G30" s="4">
        <f>+G25</f>
        <v>2.1666666666666665</v>
      </c>
      <c r="H30" s="12">
        <v>324</v>
      </c>
      <c r="I30" s="9">
        <f t="shared" si="0"/>
        <v>311477.36724218389</v>
      </c>
      <c r="J30" s="9">
        <f t="shared" si="4"/>
        <v>138006.2705290638</v>
      </c>
      <c r="K30" s="9">
        <f t="shared" si="5"/>
        <v>345.01567632265949</v>
      </c>
      <c r="L30" s="4">
        <f t="shared" si="1"/>
        <v>0.77758781295395929</v>
      </c>
      <c r="M30" s="4">
        <f t="shared" si="2"/>
        <v>0.8</v>
      </c>
      <c r="N30" s="13">
        <f t="shared" si="6"/>
        <v>86.52000000000011</v>
      </c>
      <c r="O30" s="3">
        <f t="shared" si="7"/>
        <v>38388.919962669206</v>
      </c>
    </row>
    <row r="31" spans="1:15" x14ac:dyDescent="0.2">
      <c r="B31" s="1" t="s">
        <v>16</v>
      </c>
      <c r="C31" s="3">
        <v>258.90002338634235</v>
      </c>
      <c r="D31" s="3">
        <v>44282.260000000009</v>
      </c>
      <c r="E31" s="4">
        <f t="shared" si="3"/>
        <v>171.04000000000005</v>
      </c>
      <c r="F31" s="4">
        <v>39.5</v>
      </c>
      <c r="G31" s="4">
        <f>+G28</f>
        <v>4.333333333333333</v>
      </c>
      <c r="H31" s="12">
        <v>324</v>
      </c>
      <c r="I31" s="9">
        <f t="shared" si="0"/>
        <v>363495.63283442467</v>
      </c>
      <c r="J31" s="9">
        <f t="shared" si="4"/>
        <v>161054.00236697189</v>
      </c>
      <c r="K31" s="9">
        <f t="shared" si="5"/>
        <v>402.63500591742974</v>
      </c>
      <c r="L31" s="4">
        <f t="shared" si="1"/>
        <v>1.5551756259079186</v>
      </c>
      <c r="M31" s="4">
        <f t="shared" si="2"/>
        <v>1.59</v>
      </c>
      <c r="N31" s="13">
        <f t="shared" si="6"/>
        <v>172.63000000000005</v>
      </c>
      <c r="O31" s="3">
        <f t="shared" si="7"/>
        <v>44693.911037184291</v>
      </c>
    </row>
    <row r="32" spans="1:15" x14ac:dyDescent="0.2">
      <c r="B32" s="1" t="s">
        <v>1</v>
      </c>
      <c r="C32" s="3">
        <v>6523.12</v>
      </c>
      <c r="D32" s="3">
        <v>78277.439999999988</v>
      </c>
      <c r="E32" s="4">
        <f t="shared" si="3"/>
        <v>11.999999999999998</v>
      </c>
      <c r="F32" s="4"/>
      <c r="G32" s="4"/>
      <c r="I32" s="9">
        <f t="shared" si="0"/>
        <v>0</v>
      </c>
      <c r="J32" s="9">
        <f t="shared" si="4"/>
        <v>0</v>
      </c>
      <c r="K32" s="9">
        <f t="shared" si="5"/>
        <v>0</v>
      </c>
      <c r="L32" s="4">
        <f t="shared" si="1"/>
        <v>0</v>
      </c>
      <c r="M32" s="4">
        <f t="shared" si="2"/>
        <v>0</v>
      </c>
      <c r="N32" s="13">
        <f t="shared" si="6"/>
        <v>11.999999999999998</v>
      </c>
      <c r="O32" s="3">
        <f t="shared" si="7"/>
        <v>78277.439999999988</v>
      </c>
    </row>
    <row r="33" spans="1:15" x14ac:dyDescent="0.2">
      <c r="B33" s="1" t="s">
        <v>17</v>
      </c>
      <c r="C33" s="3">
        <v>136.28400000000002</v>
      </c>
      <c r="D33" s="3">
        <v>340.71000000000004</v>
      </c>
      <c r="E33" s="4">
        <f t="shared" si="3"/>
        <v>2.5</v>
      </c>
      <c r="F33" s="4"/>
      <c r="G33" s="4"/>
      <c r="I33" s="9">
        <f t="shared" si="0"/>
        <v>0</v>
      </c>
      <c r="J33" s="9">
        <f t="shared" si="4"/>
        <v>0</v>
      </c>
      <c r="K33" s="9">
        <f t="shared" si="5"/>
        <v>0</v>
      </c>
      <c r="L33" s="4">
        <f t="shared" si="1"/>
        <v>0</v>
      </c>
      <c r="M33" s="4">
        <f t="shared" si="2"/>
        <v>0</v>
      </c>
      <c r="N33" s="13">
        <f t="shared" si="6"/>
        <v>2.5</v>
      </c>
      <c r="O33" s="3">
        <f t="shared" si="7"/>
        <v>340.71000000000004</v>
      </c>
    </row>
    <row r="34" spans="1:15" x14ac:dyDescent="0.2">
      <c r="B34" s="1" t="s">
        <v>18</v>
      </c>
      <c r="C34" s="3">
        <v>109</v>
      </c>
      <c r="D34" s="3">
        <v>2834</v>
      </c>
      <c r="E34" s="4">
        <f t="shared" si="3"/>
        <v>26</v>
      </c>
      <c r="F34" s="4"/>
      <c r="G34" s="4">
        <v>1</v>
      </c>
      <c r="H34" s="12">
        <v>125</v>
      </c>
      <c r="I34" s="9">
        <f t="shared" si="0"/>
        <v>13625</v>
      </c>
      <c r="J34" s="9">
        <f t="shared" si="4"/>
        <v>6036.8284623918498</v>
      </c>
      <c r="K34" s="9">
        <f t="shared" si="5"/>
        <v>15.092071155979625</v>
      </c>
      <c r="L34" s="4">
        <f t="shared" si="1"/>
        <v>0.1384593684034828</v>
      </c>
      <c r="M34" s="4">
        <f t="shared" si="2"/>
        <v>0.14000000000000001</v>
      </c>
      <c r="N34" s="13">
        <f t="shared" si="6"/>
        <v>26.14</v>
      </c>
      <c r="O34" s="3">
        <f t="shared" si="7"/>
        <v>2849.26</v>
      </c>
    </row>
    <row r="35" spans="1:15" x14ac:dyDescent="0.2">
      <c r="B35" s="2" t="s">
        <v>58</v>
      </c>
      <c r="C35" s="3">
        <v>10</v>
      </c>
      <c r="D35" s="3">
        <v>500</v>
      </c>
      <c r="E35" s="4">
        <f t="shared" si="3"/>
        <v>50</v>
      </c>
      <c r="F35" s="4"/>
      <c r="G35" s="4"/>
      <c r="I35" s="9"/>
      <c r="L35" s="4"/>
      <c r="M35" s="4"/>
      <c r="O35" s="3">
        <f>+D35</f>
        <v>500</v>
      </c>
    </row>
    <row r="36" spans="1:15" x14ac:dyDescent="0.2">
      <c r="B36" s="2" t="s">
        <v>59</v>
      </c>
      <c r="C36" s="3">
        <v>33</v>
      </c>
      <c r="D36" s="3">
        <v>1650</v>
      </c>
      <c r="E36" s="4">
        <f t="shared" si="3"/>
        <v>50</v>
      </c>
      <c r="F36" s="4"/>
      <c r="G36" s="4"/>
      <c r="L36" s="4"/>
      <c r="M36" s="4"/>
      <c r="O36" s="3">
        <f t="shared" ref="O36:O55" si="8">+D36</f>
        <v>1650</v>
      </c>
    </row>
    <row r="37" spans="1:15" x14ac:dyDescent="0.2">
      <c r="B37" s="1" t="s">
        <v>19</v>
      </c>
      <c r="C37" s="3">
        <v>15</v>
      </c>
      <c r="D37" s="3">
        <v>300</v>
      </c>
      <c r="E37" s="4">
        <f t="shared" si="3"/>
        <v>20</v>
      </c>
      <c r="F37" s="4"/>
      <c r="G37" s="4"/>
      <c r="L37" s="4"/>
      <c r="M37" s="4"/>
      <c r="O37" s="3">
        <f t="shared" si="8"/>
        <v>300</v>
      </c>
    </row>
    <row r="38" spans="1:15" x14ac:dyDescent="0.2">
      <c r="B38" s="1" t="s">
        <v>35</v>
      </c>
      <c r="C38" s="3">
        <v>2</v>
      </c>
      <c r="D38" s="3">
        <v>40</v>
      </c>
      <c r="E38" s="4">
        <f t="shared" si="3"/>
        <v>20</v>
      </c>
      <c r="F38" s="4"/>
      <c r="G38" s="4"/>
      <c r="L38" s="4"/>
      <c r="M38" s="4"/>
      <c r="O38" s="3">
        <f t="shared" si="8"/>
        <v>40</v>
      </c>
    </row>
    <row r="39" spans="1:15" x14ac:dyDescent="0.2">
      <c r="A39" s="2" t="s">
        <v>53</v>
      </c>
      <c r="B39" s="1" t="s">
        <v>20</v>
      </c>
      <c r="C39" s="3">
        <v>79</v>
      </c>
      <c r="D39" s="3">
        <v>16929.699999999975</v>
      </c>
      <c r="E39" s="4">
        <f t="shared" si="3"/>
        <v>214.2999999999997</v>
      </c>
      <c r="F39" s="4"/>
      <c r="G39" s="4"/>
      <c r="L39" s="4"/>
      <c r="M39" s="4"/>
      <c r="O39" s="3">
        <f t="shared" si="8"/>
        <v>16929.699999999975</v>
      </c>
    </row>
    <row r="40" spans="1:15" x14ac:dyDescent="0.2">
      <c r="B40" s="1" t="s">
        <v>21</v>
      </c>
      <c r="C40" s="3">
        <v>20</v>
      </c>
      <c r="D40" s="3">
        <v>3151.9999999999991</v>
      </c>
      <c r="E40" s="4">
        <f t="shared" si="3"/>
        <v>157.59999999999997</v>
      </c>
      <c r="F40" s="4"/>
      <c r="G40" s="4"/>
      <c r="L40" s="4"/>
      <c r="M40" s="4"/>
      <c r="O40" s="3">
        <f t="shared" si="8"/>
        <v>3151.9999999999991</v>
      </c>
    </row>
    <row r="41" spans="1:15" x14ac:dyDescent="0.2">
      <c r="B41" s="1" t="s">
        <v>22</v>
      </c>
      <c r="C41" s="3">
        <v>45</v>
      </c>
      <c r="D41" s="3">
        <v>9643.5</v>
      </c>
      <c r="E41" s="4">
        <f t="shared" si="3"/>
        <v>214.3</v>
      </c>
      <c r="F41" s="4"/>
      <c r="G41" s="4"/>
      <c r="L41" s="4"/>
      <c r="M41" s="4"/>
      <c r="O41" s="3">
        <f t="shared" si="8"/>
        <v>9643.5</v>
      </c>
    </row>
    <row r="42" spans="1:15" x14ac:dyDescent="0.2">
      <c r="B42" s="1" t="s">
        <v>23</v>
      </c>
      <c r="C42" s="3">
        <v>27</v>
      </c>
      <c r="D42" s="3">
        <v>5786.1000000000031</v>
      </c>
      <c r="E42" s="4">
        <f t="shared" si="3"/>
        <v>214.30000000000013</v>
      </c>
      <c r="F42" s="4"/>
      <c r="G42" s="4"/>
      <c r="L42" s="4"/>
      <c r="M42" s="4"/>
      <c r="O42" s="3">
        <f t="shared" si="8"/>
        <v>5786.1000000000031</v>
      </c>
    </row>
    <row r="43" spans="1:15" x14ac:dyDescent="0.2">
      <c r="B43" s="1" t="s">
        <v>24</v>
      </c>
      <c r="C43" s="3">
        <v>2399</v>
      </c>
      <c r="D43" s="3">
        <v>5997.5</v>
      </c>
      <c r="E43" s="4">
        <f t="shared" si="3"/>
        <v>2.5</v>
      </c>
      <c r="F43" s="4"/>
      <c r="G43" s="4"/>
      <c r="L43" s="4"/>
      <c r="M43" s="4"/>
      <c r="O43" s="3">
        <f t="shared" si="8"/>
        <v>5997.5</v>
      </c>
    </row>
    <row r="44" spans="1:15" x14ac:dyDescent="0.2">
      <c r="B44" s="1" t="s">
        <v>36</v>
      </c>
      <c r="C44" s="3">
        <v>9</v>
      </c>
      <c r="D44" s="3">
        <v>1418.3999999999999</v>
      </c>
      <c r="E44" s="4">
        <f t="shared" si="3"/>
        <v>157.6</v>
      </c>
      <c r="F44" s="4"/>
      <c r="G44" s="4"/>
      <c r="L44" s="4"/>
      <c r="M44" s="4"/>
      <c r="O44" s="3">
        <f t="shared" si="8"/>
        <v>1418.3999999999999</v>
      </c>
    </row>
    <row r="45" spans="1:15" x14ac:dyDescent="0.2">
      <c r="B45" s="1" t="s">
        <v>37</v>
      </c>
      <c r="C45" s="3">
        <v>392.5</v>
      </c>
      <c r="D45" s="3">
        <v>1255.999999999998</v>
      </c>
      <c r="E45" s="4">
        <f t="shared" si="3"/>
        <v>3.1999999999999948</v>
      </c>
      <c r="F45" s="4"/>
      <c r="G45" s="4"/>
      <c r="L45" s="4"/>
      <c r="M45" s="4"/>
      <c r="O45" s="3">
        <f t="shared" si="8"/>
        <v>1255.999999999998</v>
      </c>
    </row>
    <row r="46" spans="1:15" x14ac:dyDescent="0.2">
      <c r="B46" s="1" t="s">
        <v>50</v>
      </c>
      <c r="C46" s="3">
        <v>12</v>
      </c>
      <c r="D46" s="3">
        <v>840</v>
      </c>
      <c r="E46" s="4">
        <f t="shared" si="3"/>
        <v>70</v>
      </c>
      <c r="F46" s="4"/>
      <c r="G46" s="4"/>
      <c r="L46" s="4"/>
      <c r="M46" s="4"/>
      <c r="O46" s="3">
        <f t="shared" si="8"/>
        <v>840</v>
      </c>
    </row>
    <row r="47" spans="1:15" x14ac:dyDescent="0.2">
      <c r="A47" s="2" t="s">
        <v>54</v>
      </c>
      <c r="B47" s="2" t="s">
        <v>88</v>
      </c>
      <c r="C47" s="3"/>
      <c r="D47" s="3">
        <v>22623</v>
      </c>
      <c r="E47" s="4"/>
      <c r="F47" s="4"/>
      <c r="G47" s="4"/>
      <c r="L47" s="4"/>
      <c r="M47" s="4"/>
      <c r="O47" s="3">
        <f t="shared" si="8"/>
        <v>22623</v>
      </c>
    </row>
    <row r="48" spans="1:15" x14ac:dyDescent="0.2">
      <c r="B48" s="1" t="s">
        <v>42</v>
      </c>
      <c r="C48" s="3"/>
      <c r="D48" s="3">
        <v>14296.800000000001</v>
      </c>
      <c r="E48" s="4"/>
      <c r="F48" s="4"/>
      <c r="G48" s="4"/>
      <c r="L48" s="4"/>
      <c r="M48" s="4"/>
      <c r="O48" s="3">
        <f t="shared" si="8"/>
        <v>14296.800000000001</v>
      </c>
    </row>
    <row r="49" spans="1:15" x14ac:dyDescent="0.2">
      <c r="B49" s="1" t="s">
        <v>38</v>
      </c>
      <c r="C49" s="3"/>
      <c r="D49" s="3">
        <v>1461.75</v>
      </c>
      <c r="E49" s="4">
        <v>96.82</v>
      </c>
      <c r="F49" s="4"/>
      <c r="G49" s="4"/>
      <c r="L49" s="4"/>
      <c r="M49" s="4"/>
      <c r="N49" s="1">
        <v>101.66</v>
      </c>
      <c r="O49" s="3">
        <f>+N49/E49*D49</f>
        <v>1534.8224023961991</v>
      </c>
    </row>
    <row r="50" spans="1:15" x14ac:dyDescent="0.2">
      <c r="B50" s="1" t="s">
        <v>39</v>
      </c>
      <c r="C50" s="3"/>
      <c r="D50" s="3">
        <v>266.24</v>
      </c>
      <c r="E50" s="4"/>
      <c r="F50" s="4"/>
      <c r="G50" s="4"/>
      <c r="L50" s="4"/>
      <c r="M50" s="4"/>
      <c r="O50" s="3">
        <f t="shared" si="8"/>
        <v>266.24</v>
      </c>
    </row>
    <row r="51" spans="1:15" x14ac:dyDescent="0.2">
      <c r="B51" s="1" t="s">
        <v>25</v>
      </c>
      <c r="C51" s="3"/>
      <c r="D51" s="3">
        <v>818.07</v>
      </c>
      <c r="E51" s="4"/>
      <c r="F51" s="4"/>
      <c r="G51" s="4"/>
      <c r="L51" s="4"/>
      <c r="M51" s="4"/>
      <c r="O51" s="3">
        <f t="shared" si="8"/>
        <v>818.07</v>
      </c>
    </row>
    <row r="52" spans="1:15" x14ac:dyDescent="0.2">
      <c r="B52" s="1" t="s">
        <v>40</v>
      </c>
      <c r="C52" s="3"/>
      <c r="D52" s="3">
        <v>638.62</v>
      </c>
      <c r="E52" s="4"/>
      <c r="F52" s="4"/>
      <c r="G52" s="4"/>
      <c r="L52" s="4"/>
      <c r="M52" s="4"/>
      <c r="O52" s="3">
        <f t="shared" si="8"/>
        <v>638.62</v>
      </c>
    </row>
    <row r="53" spans="1:15" x14ac:dyDescent="0.2">
      <c r="A53" s="2" t="s">
        <v>55</v>
      </c>
      <c r="B53" s="1" t="s">
        <v>26</v>
      </c>
      <c r="C53" s="3"/>
      <c r="D53" s="3">
        <v>1153.9100000000001</v>
      </c>
      <c r="E53" s="4"/>
      <c r="F53" s="4"/>
      <c r="G53" s="4"/>
      <c r="L53" s="4"/>
      <c r="M53" s="4"/>
      <c r="O53" s="3">
        <f t="shared" si="8"/>
        <v>1153.9100000000001</v>
      </c>
    </row>
    <row r="54" spans="1:15" x14ac:dyDescent="0.2">
      <c r="B54" s="1" t="s">
        <v>41</v>
      </c>
      <c r="C54" s="3">
        <v>2</v>
      </c>
      <c r="D54" s="3">
        <v>50</v>
      </c>
      <c r="E54" s="4">
        <f t="shared" si="3"/>
        <v>25</v>
      </c>
      <c r="F54" s="4"/>
      <c r="G54" s="4"/>
      <c r="L54" s="4"/>
      <c r="M54" s="4"/>
      <c r="O54" s="3">
        <f t="shared" si="8"/>
        <v>50</v>
      </c>
    </row>
    <row r="55" spans="1:15" x14ac:dyDescent="0.2">
      <c r="A55" s="2" t="s">
        <v>56</v>
      </c>
      <c r="B55" s="1" t="s">
        <v>27</v>
      </c>
      <c r="C55" s="3"/>
      <c r="D55" s="3">
        <v>1503.8199999999997</v>
      </c>
      <c r="E55" s="4"/>
      <c r="F55" s="4"/>
      <c r="G55" s="4"/>
      <c r="L55" s="4"/>
      <c r="M55" s="4"/>
      <c r="O55" s="3">
        <f t="shared" si="8"/>
        <v>1503.8199999999997</v>
      </c>
    </row>
    <row r="56" spans="1:15" x14ac:dyDescent="0.2">
      <c r="C56" s="3"/>
      <c r="D56" s="3"/>
      <c r="G56" s="4"/>
    </row>
    <row r="57" spans="1:15" x14ac:dyDescent="0.2">
      <c r="B57" s="21" t="s">
        <v>63</v>
      </c>
      <c r="C57" s="21"/>
      <c r="D57" s="7">
        <f>SUM(D7:D56)</f>
        <v>639803.93999999983</v>
      </c>
      <c r="G57" s="21" t="s">
        <v>69</v>
      </c>
      <c r="H57" s="21"/>
      <c r="I57" s="9">
        <f>SUM(I7:I56)</f>
        <v>3611167.7076480375</v>
      </c>
      <c r="K57" s="9">
        <f>SUM(K7:K56)</f>
        <v>4000.0000000000005</v>
      </c>
      <c r="O57" s="3">
        <f>SUM(O7:O56)</f>
        <v>643997.35502129723</v>
      </c>
    </row>
    <row r="58" spans="1:15" x14ac:dyDescent="0.2">
      <c r="B58" s="21" t="s">
        <v>62</v>
      </c>
      <c r="C58" s="21"/>
      <c r="D58" s="7">
        <v>639803.93999999983</v>
      </c>
      <c r="G58" s="21" t="s">
        <v>70</v>
      </c>
      <c r="H58" s="21"/>
      <c r="I58" s="7">
        <f>+I57/2000</f>
        <v>1805.5838538240187</v>
      </c>
      <c r="N58" s="8" t="s">
        <v>83</v>
      </c>
      <c r="O58" s="3">
        <f>+O57-D57</f>
        <v>4193.4150212974055</v>
      </c>
    </row>
    <row r="59" spans="1:15" x14ac:dyDescent="0.2">
      <c r="B59" s="21" t="s">
        <v>90</v>
      </c>
      <c r="C59" s="21"/>
      <c r="D59" s="11">
        <f>+D57/D58</f>
        <v>1</v>
      </c>
      <c r="G59" s="21" t="s">
        <v>91</v>
      </c>
      <c r="H59" s="21"/>
      <c r="I59" s="7">
        <v>800</v>
      </c>
      <c r="K59" s="2" t="s">
        <v>89</v>
      </c>
      <c r="N59" s="8" t="s">
        <v>84</v>
      </c>
      <c r="O59" s="22">
        <f>+O58/O57</f>
        <v>6.5115407518385347E-3</v>
      </c>
    </row>
    <row r="60" spans="1:15" x14ac:dyDescent="0.2">
      <c r="G60" s="21" t="s">
        <v>90</v>
      </c>
      <c r="H60" s="21"/>
      <c r="I60" s="10">
        <f>+I59/I58</f>
        <v>0.44306997889114491</v>
      </c>
      <c r="K60" s="2" t="s">
        <v>80</v>
      </c>
      <c r="L60" s="11">
        <v>1.4999999999999999E-2</v>
      </c>
    </row>
    <row r="61" spans="1:15" x14ac:dyDescent="0.2">
      <c r="K61" s="2" t="s">
        <v>81</v>
      </c>
      <c r="L61" s="11">
        <v>4.2750000000000002E-3</v>
      </c>
    </row>
    <row r="62" spans="1:15" x14ac:dyDescent="0.2">
      <c r="K62" s="2" t="s">
        <v>47</v>
      </c>
      <c r="L62" s="11">
        <v>5.0000000000000001E-3</v>
      </c>
    </row>
    <row r="63" spans="1:15" x14ac:dyDescent="0.2">
      <c r="K63" s="2" t="s">
        <v>45</v>
      </c>
      <c r="L63" s="11">
        <f>+L60+L61+L62</f>
        <v>2.4275000000000001E-2</v>
      </c>
    </row>
    <row r="64" spans="1:15" x14ac:dyDescent="0.2">
      <c r="K64" s="14" t="s">
        <v>82</v>
      </c>
      <c r="L64" s="15">
        <f>1-L63</f>
        <v>0.97572499999999995</v>
      </c>
    </row>
  </sheetData>
  <mergeCells count="7">
    <mergeCell ref="G60:H60"/>
    <mergeCell ref="B57:C57"/>
    <mergeCell ref="B58:C58"/>
    <mergeCell ref="B59:C59"/>
    <mergeCell ref="G57:H57"/>
    <mergeCell ref="G58:H58"/>
    <mergeCell ref="G59:H59"/>
  </mergeCells>
  <pageMargins left="0.7" right="0.7" top="0.75" bottom="0.75" header="0.3" footer="0.3"/>
  <pageSetup scale="9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2015-12-10T08:00:00+00:00</OpenedDate>
    <Date1 xmlns="dc463f71-b30c-4ab2-9473-d307f9d35888">2015-12-10T08:00:00+00:00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Ada-Lin Waste Systems, Inc.</CaseCompanyNames>
    <DocketNumber xmlns="dc463f71-b30c-4ab2-9473-d307f9d35888">152329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6EC92667FC7C498AA7A050D9E94340" ma:contentTypeVersion="119" ma:contentTypeDescription="" ma:contentTypeScope="" ma:versionID="2d43f1a5de1c8357e0d59742f8dfd1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7EE8006-8D2D-4002-8E77-A874F3027F71}"/>
</file>

<file path=customXml/itemProps2.xml><?xml version="1.0" encoding="utf-8"?>
<ds:datastoreItem xmlns:ds="http://schemas.openxmlformats.org/officeDocument/2006/customXml" ds:itemID="{91884864-A6AB-4C9C-A1CD-965E93697EAE}"/>
</file>

<file path=customXml/itemProps3.xml><?xml version="1.0" encoding="utf-8"?>
<ds:datastoreItem xmlns:ds="http://schemas.openxmlformats.org/officeDocument/2006/customXml" ds:itemID="{D0771282-6030-48AC-8623-7B650C1EBC15}"/>
</file>

<file path=customXml/itemProps4.xml><?xml version="1.0" encoding="utf-8"?>
<ds:datastoreItem xmlns:ds="http://schemas.openxmlformats.org/officeDocument/2006/customXml" ds:itemID="{40CDCB7F-C842-4EAC-9134-ABF0F6448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John Lloyd</cp:lastModifiedBy>
  <cp:lastPrinted>2015-12-09T22:20:52Z</cp:lastPrinted>
  <dcterms:created xsi:type="dcterms:W3CDTF">2015-12-09T19:41:00Z</dcterms:created>
  <dcterms:modified xsi:type="dcterms:W3CDTF">2015-12-09T22:52:18Z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011C0B473679FBFAE249561DAF172F84D7F857C1D90F6E5E95E7C065604387A5FCC0A38EB97BCCD1519A7C334634FE6F7C012BBC9A7ED5C173707A73E684CBFE7A9252D08DFCA5F8052FEE5D224393A46E17DD60669C21A8A918505702EF72D3D99C56FB147B8F611DBB4DD637AF73874793361D4D3C028B25B47A471FD966B</vt:lpwstr>
  </property>
  <property fmtid="{D5CDD505-2E9C-101B-9397-08002B2CF9AE}" pid="3" name="Business Objects Context Information1">
    <vt:lpwstr>F4A7622AB96D556B86B6EB673ADD38712D996C91B3E338DD2DD93E8610B69B4A2637A7C891483B69A88A3E6598BA7710C74C00C5F26E2E45362BA26213270FBC150C2BA08C51E11B36DA5DC471E7975B5881A90EE958F5F55902328EA783861DC1F6E336CD54BC8A3BA239E12F6934FDEB20D3FF94DA6CE5A4BC82143E97002</vt:lpwstr>
  </property>
  <property fmtid="{D5CDD505-2E9C-101B-9397-08002B2CF9AE}" pid="4" name="Business Objects Context Information2">
    <vt:lpwstr>C4C89B1C8B995FABEE6229E196B92FAF3E0300809B16D5263E54D0636905FE33E66B083C1765BC115C9FEFEA17C2B4C777055C4B9B4C0FD35CD4B9AF39F58F71EDB167F5F970CF29D384FD68FB58D671AEE284464AD11F8455B110CAB82B8D15E1984271A991F7FE19D80AC8C12EF1BCEAE3F9801F6F1AB3E25A8D3117DC8DB</vt:lpwstr>
  </property>
  <property fmtid="{D5CDD505-2E9C-101B-9397-08002B2CF9AE}" pid="5" name="Business Objects Context Information3">
    <vt:lpwstr>065B0CA783B695CD64608602A743E8963F1200EBBF842A8837937F8EB87F8F5D6F55AB93BCC95352AC80FA6923BD7284348A92F2B2E05F8CF6E290474247DD0611FFE1124E5B519DB03C8C0F770FBE85DB6AD8F0858ABD36A130DF95827A0711EE4F7008F316394F827B679FE093D7FABC5B7DD03C5DC13952D68B070FEB53F</vt:lpwstr>
  </property>
  <property fmtid="{D5CDD505-2E9C-101B-9397-08002B2CF9AE}" pid="6" name="Business Objects Context Information4">
    <vt:lpwstr>72DE252238FC731723CDD36C0BAD107AC790A1336176ECDB7FD55A7A4360F8009D7D087F25B48AE7C92E22CDB2C47CEFCE551C1F84CE928CA6CC421050AA3E07CD0374302E3BB678EFD949DA838A2AA154F0C1616584CB987FB017364EC38D8FBE2991DA265425B042E7E03FD3CE384D9A7C8947943237477BDF15A147E0817</vt:lpwstr>
  </property>
  <property fmtid="{D5CDD505-2E9C-101B-9397-08002B2CF9AE}" pid="7" name="Business Objects Context Information5">
    <vt:lpwstr>B4C85D1F610300C3DC329604747DF6DD3ED014F20F149C65E4A0A91ABED50BD80F631FAB9E4BBE11A4C45A88708B30FF5BDE64AA7702D4F93790CFEBD1A8D496F1F91DDD753A883C8E8DFF5F6A65042B9291283290A0B25C32304E35ECC4529196F94FE662D1BB809FE0AABF2D53156838BFE44A243FD39E1DF89C38CAF843D</vt:lpwstr>
  </property>
  <property fmtid="{D5CDD505-2E9C-101B-9397-08002B2CF9AE}" pid="8" name="Business Objects Context Information6">
    <vt:lpwstr>CAF1710ECA069BDDF753A015BC59CADC7FE54FC46160B3B5C18E52E778F0AA9902DF406FE6EC81D719F6F8B2A75FF1D75BBADE8CD55CB79F1B16EC04F2FC5564571E6C2DB45AE237CD31A94002AC1E592DE8FA4388E55E42027B43C47AD00B74C5C1CEF6E4352AAC55A9D4ABBA348FD62126D5BB</vt:lpwstr>
  </property>
  <property fmtid="{D5CDD505-2E9C-101B-9397-08002B2CF9AE}" pid="9" name="ContentTypeId">
    <vt:lpwstr>0x0101006E56B4D1795A2E4DB2F0B01679ED314A00456EC92667FC7C498AA7A050D9E94340</vt:lpwstr>
  </property>
  <property fmtid="{D5CDD505-2E9C-101B-9397-08002B2CF9AE}" pid="10" name="_docset_NoMedatataSyncRequired">
    <vt:lpwstr>False</vt:lpwstr>
  </property>
</Properties>
</file>